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autoCompressPictures="0" defaultThemeVersion="124226"/>
  <bookViews>
    <workbookView xWindow="108" yWindow="408" windowWidth="20736" windowHeight="11760" firstSheet="9" activeTab="12"/>
  </bookViews>
  <sheets>
    <sheet name="Sport_Mens" sheetId="4" r:id="rId1"/>
    <sheet name="Sport_L25m" sheetId="5" r:id="rId2"/>
    <sheet name="Std_pistol" sheetId="6" r:id="rId3"/>
    <sheet name="AP_Men" sheetId="7" r:id="rId4"/>
    <sheet name="Air_Ladies" sheetId="8" r:id="rId5"/>
    <sheet name="Air_Juniors" sheetId="9" r:id="rId6"/>
    <sheet name="Rapid_Fire" sheetId="10" r:id="rId7"/>
    <sheet name="Mil_Rapid_22" sheetId="14" r:id="rId8"/>
    <sheet name="50_Yards_Men" sheetId="12" r:id="rId9"/>
    <sheet name="50_Yards_Ladies" sheetId="13" r:id="rId10"/>
    <sheet name="Free_Pistol" sheetId="19" r:id="rId11"/>
    <sheet name="Centrefire" sheetId="20" r:id="rId12"/>
    <sheet name="MAY_CUP_selection" sheetId="27" r:id="rId13"/>
    <sheet name="Presidents Cup" sheetId="29" r:id="rId14"/>
    <sheet name="Trophy_winners" sheetId="23" r:id="rId15"/>
    <sheet name="TEAM_SHOOT" sheetId="25" r:id="rId16"/>
  </sheets>
  <calcPr calcId="12451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12" i="9"/>
  <c r="M13"/>
  <c r="N13" s="1"/>
  <c r="L20" i="7"/>
  <c r="L6"/>
  <c r="M51" i="5"/>
  <c r="I51"/>
  <c r="M52"/>
  <c r="I52"/>
  <c r="N52" s="1"/>
  <c r="M53"/>
  <c r="I53"/>
  <c r="M54"/>
  <c r="I54"/>
  <c r="N54" s="1"/>
  <c r="M49"/>
  <c r="I49"/>
  <c r="M50"/>
  <c r="I50"/>
  <c r="M25"/>
  <c r="M23"/>
  <c r="M34"/>
  <c r="M28"/>
  <c r="N28" s="1"/>
  <c r="M39"/>
  <c r="M38"/>
  <c r="M35"/>
  <c r="N35"/>
  <c r="I25"/>
  <c r="I39"/>
  <c r="I35"/>
  <c r="I38"/>
  <c r="I28"/>
  <c r="I34"/>
  <c r="I23"/>
  <c r="O12" i="20"/>
  <c r="M12"/>
  <c r="N12" s="1"/>
  <c r="I12"/>
  <c r="J10" i="27"/>
  <c r="J8"/>
  <c r="I48" i="5"/>
  <c r="I40"/>
  <c r="M27"/>
  <c r="M22"/>
  <c r="M20"/>
  <c r="M37"/>
  <c r="M40"/>
  <c r="N40" s="1"/>
  <c r="M26"/>
  <c r="I37"/>
  <c r="I20"/>
  <c r="I27"/>
  <c r="M24"/>
  <c r="I30"/>
  <c r="I24"/>
  <c r="I21"/>
  <c r="R19" i="23"/>
  <c r="M16" i="20"/>
  <c r="I16"/>
  <c r="J10" i="13"/>
  <c r="K10"/>
  <c r="J9"/>
  <c r="I9"/>
  <c r="I10"/>
  <c r="M30" i="5"/>
  <c r="M21"/>
  <c r="N21" s="1"/>
  <c r="I6" i="12"/>
  <c r="M22" i="10"/>
  <c r="N22" s="1"/>
  <c r="I22"/>
  <c r="I11" i="13"/>
  <c r="J11" s="1"/>
  <c r="M31" i="5"/>
  <c r="I31"/>
  <c r="M36"/>
  <c r="I36"/>
  <c r="I18" i="12"/>
  <c r="J18" s="1"/>
  <c r="I10"/>
  <c r="M32" i="5"/>
  <c r="I32"/>
  <c r="K13" i="23"/>
  <c r="K14"/>
  <c r="K15"/>
  <c r="K8"/>
  <c r="K12"/>
  <c r="K16"/>
  <c r="K11"/>
  <c r="K17"/>
  <c r="K9"/>
  <c r="K18"/>
  <c r="O51"/>
  <c r="O40"/>
  <c r="O45"/>
  <c r="O58"/>
  <c r="O59"/>
  <c r="O39"/>
  <c r="O41"/>
  <c r="O37"/>
  <c r="O48"/>
  <c r="O55"/>
  <c r="O42"/>
  <c r="O43"/>
  <c r="O49"/>
  <c r="O44"/>
  <c r="O53"/>
  <c r="O60"/>
  <c r="O61"/>
  <c r="O47"/>
  <c r="O56"/>
  <c r="O52"/>
  <c r="O54"/>
  <c r="O31"/>
  <c r="H56"/>
  <c r="H61"/>
  <c r="H60"/>
  <c r="H52"/>
  <c r="H44"/>
  <c r="H49"/>
  <c r="H53"/>
  <c r="H43"/>
  <c r="H42"/>
  <c r="H55"/>
  <c r="H54"/>
  <c r="H47"/>
  <c r="H51"/>
  <c r="H48"/>
  <c r="H41"/>
  <c r="H37"/>
  <c r="H39"/>
  <c r="H59"/>
  <c r="H31"/>
  <c r="J17" i="6"/>
  <c r="J24"/>
  <c r="K24" s="1"/>
  <c r="J26"/>
  <c r="J20"/>
  <c r="J15"/>
  <c r="J22"/>
  <c r="J23"/>
  <c r="J33"/>
  <c r="L35" i="7"/>
  <c r="M48" i="5"/>
  <c r="N48" s="1"/>
  <c r="M13" i="10"/>
  <c r="I13"/>
  <c r="N13" s="1"/>
  <c r="J18" i="6"/>
  <c r="K15" s="1"/>
  <c r="M11" i="10"/>
  <c r="I11"/>
  <c r="M41" i="5"/>
  <c r="I41"/>
  <c r="I26"/>
  <c r="I22"/>
  <c r="M29"/>
  <c r="I29"/>
  <c r="M33"/>
  <c r="I33"/>
  <c r="L11" i="7"/>
  <c r="M8" i="9"/>
  <c r="N8" s="1"/>
  <c r="I21" i="12"/>
  <c r="J21" s="1"/>
  <c r="I26"/>
  <c r="I22"/>
  <c r="J22" s="1"/>
  <c r="I23"/>
  <c r="J17" i="19"/>
  <c r="M16" i="10"/>
  <c r="I16"/>
  <c r="M19"/>
  <c r="I19"/>
  <c r="M12"/>
  <c r="I12"/>
  <c r="M14"/>
  <c r="I14"/>
  <c r="M20"/>
  <c r="I20"/>
  <c r="M21"/>
  <c r="I21"/>
  <c r="N21" s="1"/>
  <c r="M17"/>
  <c r="I17"/>
  <c r="H58" i="23"/>
  <c r="H45"/>
  <c r="H40"/>
  <c r="L32" i="7"/>
  <c r="M35" i="4"/>
  <c r="I35"/>
  <c r="M26"/>
  <c r="I26"/>
  <c r="M25"/>
  <c r="I25"/>
  <c r="M36"/>
  <c r="I36"/>
  <c r="M16"/>
  <c r="I16"/>
  <c r="M19"/>
  <c r="I19"/>
  <c r="M22"/>
  <c r="I22"/>
  <c r="M24"/>
  <c r="I24"/>
  <c r="L38" i="7"/>
  <c r="L27"/>
  <c r="L29"/>
  <c r="M18" i="10"/>
  <c r="I18"/>
  <c r="M8"/>
  <c r="I8"/>
  <c r="N8" s="1"/>
  <c r="L14" i="7"/>
  <c r="L33"/>
  <c r="L37"/>
  <c r="M93" i="25"/>
  <c r="L93"/>
  <c r="K93"/>
  <c r="J93"/>
  <c r="I93"/>
  <c r="H93"/>
  <c r="G93"/>
  <c r="F93"/>
  <c r="M85"/>
  <c r="L85"/>
  <c r="K85"/>
  <c r="J85"/>
  <c r="I85"/>
  <c r="H85"/>
  <c r="G85"/>
  <c r="F85"/>
  <c r="M11" i="20"/>
  <c r="M13" i="4"/>
  <c r="I13"/>
  <c r="N39" i="5" l="1"/>
  <c r="N34"/>
  <c r="N50"/>
  <c r="N49"/>
  <c r="N53"/>
  <c r="N51"/>
  <c r="N38"/>
  <c r="N24"/>
  <c r="N25"/>
  <c r="N20"/>
  <c r="N23"/>
  <c r="N27"/>
  <c r="N32"/>
  <c r="N36"/>
  <c r="N31"/>
  <c r="N30"/>
  <c r="N37"/>
  <c r="N17" i="10"/>
  <c r="N16" i="20"/>
  <c r="O16" s="1"/>
  <c r="P16" s="1"/>
  <c r="J23" i="12"/>
  <c r="K18" i="6"/>
  <c r="K17"/>
  <c r="N11" i="10"/>
  <c r="N33" i="5"/>
  <c r="N22"/>
  <c r="N26"/>
  <c r="N29"/>
  <c r="N16" i="10"/>
  <c r="N20"/>
  <c r="N14"/>
  <c r="N12"/>
  <c r="N19"/>
  <c r="N25" i="4"/>
  <c r="N26"/>
  <c r="N16"/>
  <c r="N36"/>
  <c r="N35"/>
  <c r="N19"/>
  <c r="N22"/>
  <c r="N24"/>
  <c r="M29" i="7"/>
  <c r="N18" i="10"/>
  <c r="N13" i="4"/>
  <c r="I11" i="20"/>
  <c r="N11" s="1"/>
  <c r="M9" i="9"/>
  <c r="N9" s="1"/>
  <c r="M10"/>
  <c r="N10" s="1"/>
  <c r="M13" i="20"/>
  <c r="M10"/>
  <c r="I10"/>
  <c r="O13" i="4" l="1"/>
  <c r="N10" i="20"/>
  <c r="O11" s="1"/>
  <c r="M37" i="4"/>
  <c r="I37"/>
  <c r="M34"/>
  <c r="I34"/>
  <c r="M18" i="20"/>
  <c r="M17"/>
  <c r="I17"/>
  <c r="N17" l="1"/>
  <c r="O17" s="1"/>
  <c r="N34" i="4"/>
  <c r="N37"/>
  <c r="M29"/>
  <c r="I29"/>
  <c r="M11" i="5"/>
  <c r="I11"/>
  <c r="M77" i="25"/>
  <c r="L77"/>
  <c r="K77"/>
  <c r="J77"/>
  <c r="I77"/>
  <c r="H77"/>
  <c r="G77"/>
  <c r="F77"/>
  <c r="L6" i="8"/>
  <c r="L16" i="7"/>
  <c r="L13"/>
  <c r="L28"/>
  <c r="M28" s="1"/>
  <c r="I18" i="20"/>
  <c r="N18" s="1"/>
  <c r="M9" i="5"/>
  <c r="I9"/>
  <c r="I17" i="12"/>
  <c r="J17" s="1"/>
  <c r="I20"/>
  <c r="J20" s="1"/>
  <c r="I19"/>
  <c r="J19" s="1"/>
  <c r="I24"/>
  <c r="L9" i="8"/>
  <c r="L15" i="7"/>
  <c r="L10"/>
  <c r="L31"/>
  <c r="L24"/>
  <c r="L21"/>
  <c r="M20" s="1"/>
  <c r="L17"/>
  <c r="M15" s="1"/>
  <c r="L18"/>
  <c r="M15" i="20"/>
  <c r="I15"/>
  <c r="M14" i="4"/>
  <c r="I14"/>
  <c r="J8" i="6"/>
  <c r="J12"/>
  <c r="J16"/>
  <c r="J14"/>
  <c r="K12" s="1"/>
  <c r="M20" i="4"/>
  <c r="I20"/>
  <c r="M28"/>
  <c r="I28"/>
  <c r="M18"/>
  <c r="I18"/>
  <c r="M23"/>
  <c r="I23"/>
  <c r="M33"/>
  <c r="I33"/>
  <c r="M9"/>
  <c r="I9"/>
  <c r="I10" i="10"/>
  <c r="M17" i="7" l="1"/>
  <c r="M14"/>
  <c r="J24" i="12"/>
  <c r="M16" i="7"/>
  <c r="M27"/>
  <c r="M35"/>
  <c r="N11" i="5"/>
  <c r="N9"/>
  <c r="M32" i="7"/>
  <c r="N29" i="4"/>
  <c r="N15" i="20"/>
  <c r="N20" i="4"/>
  <c r="N18"/>
  <c r="N14"/>
  <c r="N33"/>
  <c r="N28"/>
  <c r="O28" s="1"/>
  <c r="N9"/>
  <c r="N23"/>
  <c r="L19" i="7"/>
  <c r="M19" s="1"/>
  <c r="L23"/>
  <c r="M23" s="1"/>
  <c r="J18" i="19"/>
  <c r="J29" i="6"/>
  <c r="K29" s="1"/>
  <c r="J32"/>
  <c r="K32" s="1"/>
  <c r="M27" i="4"/>
  <c r="I27"/>
  <c r="M21"/>
  <c r="I21"/>
  <c r="J31" i="6"/>
  <c r="K31" s="1"/>
  <c r="J21"/>
  <c r="K16" s="1"/>
  <c r="J25"/>
  <c r="K25" s="1"/>
  <c r="L25" s="1"/>
  <c r="J28"/>
  <c r="M15" i="9"/>
  <c r="M11"/>
  <c r="I13" i="20"/>
  <c r="N13" s="1"/>
  <c r="L25" i="7"/>
  <c r="H18" i="25"/>
  <c r="L34" i="7"/>
  <c r="M33" s="1"/>
  <c r="L12"/>
  <c r="M7" i="4"/>
  <c r="I7"/>
  <c r="M6"/>
  <c r="I6"/>
  <c r="L7" i="7"/>
  <c r="J15" i="19"/>
  <c r="J30" i="6"/>
  <c r="K30" s="1"/>
  <c r="H10" i="14"/>
  <c r="K10"/>
  <c r="N10"/>
  <c r="M10" i="10"/>
  <c r="J14" i="19"/>
  <c r="J7"/>
  <c r="J16"/>
  <c r="J12"/>
  <c r="M7" i="20"/>
  <c r="I7"/>
  <c r="M14"/>
  <c r="I14"/>
  <c r="I8" i="12"/>
  <c r="I25"/>
  <c r="J25" s="1"/>
  <c r="I7"/>
  <c r="J7" i="6"/>
  <c r="J11"/>
  <c r="J10"/>
  <c r="M30" i="4"/>
  <c r="I30"/>
  <c r="M32"/>
  <c r="M31"/>
  <c r="I31"/>
  <c r="I32"/>
  <c r="L11" i="8"/>
  <c r="M10" i="5"/>
  <c r="I10"/>
  <c r="C14" i="13"/>
  <c r="L10" i="8"/>
  <c r="L36" i="7"/>
  <c r="L26"/>
  <c r="M26" s="1"/>
  <c r="M13"/>
  <c r="L9"/>
  <c r="J10" i="19"/>
  <c r="J11"/>
  <c r="J8"/>
  <c r="J9"/>
  <c r="J13"/>
  <c r="M7" i="9"/>
  <c r="N7" s="1"/>
  <c r="O7" s="1"/>
  <c r="M14"/>
  <c r="N12" s="1"/>
  <c r="O12" s="1"/>
  <c r="M37" i="25"/>
  <c r="L37"/>
  <c r="K37"/>
  <c r="J37"/>
  <c r="I37"/>
  <c r="G37"/>
  <c r="F37"/>
  <c r="M32"/>
  <c r="L32"/>
  <c r="K32"/>
  <c r="J32"/>
  <c r="I32"/>
  <c r="G32"/>
  <c r="F32"/>
  <c r="M27"/>
  <c r="L27"/>
  <c r="K27"/>
  <c r="J27"/>
  <c r="I27"/>
  <c r="G27"/>
  <c r="F27"/>
  <c r="M15" i="4"/>
  <c r="I15"/>
  <c r="M12"/>
  <c r="I12"/>
  <c r="M8"/>
  <c r="I8"/>
  <c r="K9" i="14"/>
  <c r="H9"/>
  <c r="N9"/>
  <c r="M15" i="10"/>
  <c r="I15"/>
  <c r="J13" i="6"/>
  <c r="J19"/>
  <c r="K19" s="1"/>
  <c r="M17" i="4"/>
  <c r="I17"/>
  <c r="H8" i="14"/>
  <c r="K8"/>
  <c r="N8"/>
  <c r="M9" i="10"/>
  <c r="I9"/>
  <c r="M10" i="4"/>
  <c r="I10"/>
  <c r="I6" i="10"/>
  <c r="M6"/>
  <c r="M9" i="20"/>
  <c r="I9"/>
  <c r="M11" i="4"/>
  <c r="I11"/>
  <c r="M8" i="20"/>
  <c r="I8"/>
  <c r="I11" i="12"/>
  <c r="H33" i="23"/>
  <c r="H50"/>
  <c r="H12" i="14"/>
  <c r="K12"/>
  <c r="N12"/>
  <c r="H11"/>
  <c r="K11"/>
  <c r="N11"/>
  <c r="I15" i="12"/>
  <c r="J15" s="1"/>
  <c r="K15" s="1"/>
  <c r="I13"/>
  <c r="C24" i="10"/>
  <c r="N15" i="9"/>
  <c r="L30" i="7"/>
  <c r="M37" s="1"/>
  <c r="N37" s="1"/>
  <c r="L22"/>
  <c r="M21" s="1"/>
  <c r="J27" i="6"/>
  <c r="E73" i="23"/>
  <c r="E62"/>
  <c r="E20"/>
  <c r="E20" i="20"/>
  <c r="E28" i="12"/>
  <c r="F17" i="9"/>
  <c r="L13" i="8"/>
  <c r="E35" i="6"/>
  <c r="H34" i="23"/>
  <c r="I7" i="10"/>
  <c r="M7"/>
  <c r="H32" i="23"/>
  <c r="H57"/>
  <c r="P8" i="27"/>
  <c r="P9"/>
  <c r="P10"/>
  <c r="P11"/>
  <c r="P12"/>
  <c r="P13"/>
  <c r="P14"/>
  <c r="P15"/>
  <c r="P16"/>
  <c r="P17"/>
  <c r="P21"/>
  <c r="P20"/>
  <c r="I16" i="12"/>
  <c r="J10" s="1"/>
  <c r="K10" s="1"/>
  <c r="J13" i="27"/>
  <c r="J16"/>
  <c r="J12"/>
  <c r="J11"/>
  <c r="J20"/>
  <c r="J21"/>
  <c r="J14"/>
  <c r="J17"/>
  <c r="J15"/>
  <c r="J9"/>
  <c r="L12" i="8"/>
  <c r="M11" s="1"/>
  <c r="N11" s="1"/>
  <c r="I9" i="12"/>
  <c r="J9" s="1"/>
  <c r="K9" s="1"/>
  <c r="I12"/>
  <c r="J9" i="6"/>
  <c r="I7" i="13"/>
  <c r="I8"/>
  <c r="M7" i="5"/>
  <c r="I7"/>
  <c r="I8"/>
  <c r="M8"/>
  <c r="L8" i="8"/>
  <c r="H46" i="23"/>
  <c r="H36"/>
  <c r="H38"/>
  <c r="H35"/>
  <c r="H30"/>
  <c r="H28"/>
  <c r="H29"/>
  <c r="L8" i="7"/>
  <c r="N7" i="14"/>
  <c r="K7"/>
  <c r="H7"/>
  <c r="I12" i="13"/>
  <c r="I14" i="12"/>
  <c r="M6" i="9"/>
  <c r="N6" s="1"/>
  <c r="O6" s="1"/>
  <c r="L7" i="8"/>
  <c r="M12" i="5"/>
  <c r="I12"/>
  <c r="N14" i="9" l="1"/>
  <c r="N11"/>
  <c r="M22" i="7"/>
  <c r="N22" s="1"/>
  <c r="M12"/>
  <c r="J14" i="12"/>
  <c r="K14" s="1"/>
  <c r="I17" i="25"/>
  <c r="J13" i="12"/>
  <c r="K13" s="1"/>
  <c r="J11"/>
  <c r="K11" s="1"/>
  <c r="M8" i="8"/>
  <c r="J12" i="13"/>
  <c r="K12" s="1"/>
  <c r="M34" i="7"/>
  <c r="M30"/>
  <c r="M12" i="8"/>
  <c r="N12" s="1"/>
  <c r="M11" i="7"/>
  <c r="K26" i="6"/>
  <c r="L26" s="1"/>
  <c r="K27"/>
  <c r="K33"/>
  <c r="K28"/>
  <c r="K13"/>
  <c r="L13" s="1"/>
  <c r="O10" i="20"/>
  <c r="O13"/>
  <c r="I20" i="25"/>
  <c r="O23" i="4"/>
  <c r="O14"/>
  <c r="M10" i="8"/>
  <c r="N10" s="1"/>
  <c r="M24" i="7"/>
  <c r="H30" i="25"/>
  <c r="P18" i="27"/>
  <c r="K72" i="23"/>
  <c r="K67"/>
  <c r="H31" i="25"/>
  <c r="M38" i="7"/>
  <c r="N38" s="1"/>
  <c r="J26" i="12"/>
  <c r="K26" s="1"/>
  <c r="J16"/>
  <c r="K16" s="1"/>
  <c r="K9" i="13"/>
  <c r="M9" i="8"/>
  <c r="M36" i="7"/>
  <c r="N36" s="1"/>
  <c r="N20"/>
  <c r="H19" i="25"/>
  <c r="M18" i="7"/>
  <c r="N18" s="1"/>
  <c r="M25"/>
  <c r="N25" s="1"/>
  <c r="K11" i="6"/>
  <c r="L11" s="1"/>
  <c r="K22"/>
  <c r="K23"/>
  <c r="L23" s="1"/>
  <c r="K10"/>
  <c r="N7" i="20"/>
  <c r="O18"/>
  <c r="N14"/>
  <c r="N8"/>
  <c r="N9"/>
  <c r="I18" i="25"/>
  <c r="J12" i="12"/>
  <c r="K12" s="1"/>
  <c r="I54" i="25"/>
  <c r="H29"/>
  <c r="H34"/>
  <c r="H36"/>
  <c r="H35"/>
  <c r="H21"/>
  <c r="M10" i="7"/>
  <c r="N10" s="1"/>
  <c r="H54" i="25"/>
  <c r="H20"/>
  <c r="M31" i="7"/>
  <c r="N31" s="1"/>
  <c r="H26" i="25"/>
  <c r="H24"/>
  <c r="H17"/>
  <c r="H25"/>
  <c r="G20"/>
  <c r="G17"/>
  <c r="K20" i="6"/>
  <c r="L20" s="1"/>
  <c r="K21"/>
  <c r="L21" s="1"/>
  <c r="G18" i="25"/>
  <c r="K14" i="6"/>
  <c r="L14" s="1"/>
  <c r="N12" i="5"/>
  <c r="N8"/>
  <c r="N10"/>
  <c r="N7"/>
  <c r="N27" i="4"/>
  <c r="N31"/>
  <c r="O36" s="1"/>
  <c r="N17"/>
  <c r="N21"/>
  <c r="N8"/>
  <c r="N32"/>
  <c r="O32" s="1"/>
  <c r="N30"/>
  <c r="O30" s="1"/>
  <c r="N6"/>
  <c r="N11"/>
  <c r="N10"/>
  <c r="N12"/>
  <c r="N15"/>
  <c r="O19" s="1"/>
  <c r="P19" s="1"/>
  <c r="N7"/>
  <c r="O9" i="14"/>
  <c r="O7"/>
  <c r="O12"/>
  <c r="O8"/>
  <c r="O10"/>
  <c r="O11"/>
  <c r="N6" i="10"/>
  <c r="N9"/>
  <c r="N15"/>
  <c r="N10"/>
  <c r="N7"/>
  <c r="K10" i="23"/>
  <c r="L18" i="25"/>
  <c r="L54"/>
  <c r="L17"/>
  <c r="L19"/>
  <c r="L60"/>
  <c r="I22" l="1"/>
  <c r="O21" i="4"/>
  <c r="O15"/>
  <c r="P15" s="1"/>
  <c r="O33"/>
  <c r="O27"/>
  <c r="O16"/>
  <c r="O24"/>
  <c r="O22"/>
  <c r="O35"/>
  <c r="K66" i="23"/>
  <c r="H32" i="25"/>
  <c r="F18"/>
  <c r="K69" i="23"/>
  <c r="O10" i="4"/>
  <c r="O37"/>
  <c r="O12"/>
  <c r="P12" s="1"/>
  <c r="O18"/>
  <c r="O29"/>
  <c r="O17"/>
  <c r="P17" s="1"/>
  <c r="K20" i="25"/>
  <c r="O15" i="20"/>
  <c r="P15" s="1"/>
  <c r="O11" i="4"/>
  <c r="O26"/>
  <c r="O31"/>
  <c r="K71" i="23"/>
  <c r="K68"/>
  <c r="I8" i="25"/>
  <c r="H14"/>
  <c r="I68"/>
  <c r="K17"/>
  <c r="O29" i="23"/>
  <c r="O38"/>
  <c r="O14" i="20"/>
  <c r="P14" s="1"/>
  <c r="K18" i="25"/>
  <c r="I45"/>
  <c r="I60"/>
  <c r="I14"/>
  <c r="O34" i="23"/>
  <c r="H37" i="25"/>
  <c r="K70" i="23"/>
  <c r="H22" i="25"/>
  <c r="H8"/>
  <c r="H60"/>
  <c r="H45"/>
  <c r="H68"/>
  <c r="H27"/>
  <c r="G60"/>
  <c r="G22"/>
  <c r="G8"/>
  <c r="G45"/>
  <c r="G14"/>
  <c r="G54"/>
  <c r="J60"/>
  <c r="G68"/>
  <c r="O34" i="4"/>
  <c r="F20" i="25"/>
  <c r="F17"/>
  <c r="M21"/>
  <c r="M17"/>
  <c r="M18"/>
  <c r="O50" i="23"/>
  <c r="O33"/>
  <c r="O30"/>
  <c r="O28"/>
  <c r="J17" i="25"/>
  <c r="O57" i="23"/>
  <c r="J20" i="25"/>
  <c r="L14"/>
  <c r="L45"/>
  <c r="L8"/>
  <c r="L68"/>
  <c r="L22"/>
  <c r="O36" i="23" l="1"/>
  <c r="F8" i="25"/>
  <c r="K22"/>
  <c r="K54"/>
  <c r="K68"/>
  <c r="O46" i="23"/>
  <c r="K45" i="25"/>
  <c r="K14"/>
  <c r="O35" i="23"/>
  <c r="K8" i="25"/>
  <c r="O32" i="23"/>
  <c r="K60" i="25"/>
  <c r="F60"/>
  <c r="F54"/>
  <c r="F45"/>
  <c r="F14"/>
  <c r="F68"/>
  <c r="F22"/>
  <c r="M14"/>
  <c r="M8"/>
  <c r="M22"/>
  <c r="M54"/>
  <c r="M45"/>
  <c r="M60"/>
  <c r="M68"/>
  <c r="J68"/>
  <c r="J45"/>
  <c r="J8"/>
  <c r="J14"/>
  <c r="J54"/>
  <c r="J22"/>
  <c r="K7" i="23"/>
</calcChain>
</file>

<file path=xl/sharedStrings.xml><?xml version="1.0" encoding="utf-8"?>
<sst xmlns="http://schemas.openxmlformats.org/spreadsheetml/2006/main" count="1409" uniqueCount="258">
  <si>
    <t>Name</t>
  </si>
  <si>
    <t>SAPA No</t>
  </si>
  <si>
    <t>T 1</t>
  </si>
  <si>
    <t>T 2</t>
  </si>
  <si>
    <t>T 3</t>
  </si>
  <si>
    <t>T 4</t>
  </si>
  <si>
    <t>T 5</t>
  </si>
  <si>
    <t>T 6</t>
  </si>
  <si>
    <t>Total</t>
  </si>
  <si>
    <t>M</t>
  </si>
  <si>
    <t>G</t>
  </si>
  <si>
    <t>S</t>
  </si>
  <si>
    <t>B</t>
  </si>
  <si>
    <t>D1</t>
  </si>
  <si>
    <t>D2</t>
  </si>
  <si>
    <t>D3</t>
  </si>
  <si>
    <t>SUB-TOTAL</t>
  </si>
  <si>
    <t>T-150</t>
  </si>
  <si>
    <t>T-20</t>
  </si>
  <si>
    <t>T-10</t>
  </si>
  <si>
    <t>T-8</t>
  </si>
  <si>
    <t>T-6</t>
  </si>
  <si>
    <t>T-4</t>
  </si>
  <si>
    <t>Sub-Total</t>
  </si>
  <si>
    <t>NEW GRADING</t>
  </si>
  <si>
    <t xml:space="preserve">GRADINGS: </t>
  </si>
  <si>
    <t>New GRADING</t>
  </si>
  <si>
    <t>GRADINGS:</t>
  </si>
  <si>
    <t>BRONZE &lt;499,   SILVER &lt; 530,  GOLD &lt;560, MASTER over 560</t>
  </si>
  <si>
    <t>BRONZE  up to 489,   SILVER &lt; 520,  GOLD &lt;550, MASTER over 549</t>
  </si>
  <si>
    <t>BRONZE up to 509,   SILVER &lt; 530,  GOLD &lt;564, MASTER over 564</t>
  </si>
  <si>
    <t>Bronze up to 239, SILVER &lt;260, Gold&lt;279, MASTER over 279</t>
  </si>
  <si>
    <t>GRADINGS</t>
  </si>
  <si>
    <t>T3</t>
  </si>
  <si>
    <t>UPGRADE</t>
  </si>
  <si>
    <t>T2</t>
  </si>
  <si>
    <t>T1</t>
  </si>
  <si>
    <t>Course of Fire:</t>
  </si>
  <si>
    <t>5 sighters in 10 Secs</t>
  </si>
  <si>
    <t>10 Secs</t>
  </si>
  <si>
    <t>Reshlan Nagoor</t>
  </si>
  <si>
    <t>Louis Snyman</t>
  </si>
  <si>
    <t>Grade</t>
  </si>
  <si>
    <t>Prov.</t>
  </si>
  <si>
    <t>SGSSA</t>
  </si>
  <si>
    <t>Pieter du Toit</t>
  </si>
  <si>
    <t>SANDF</t>
  </si>
  <si>
    <t>Von Zeuner Kohne</t>
  </si>
  <si>
    <t>Evert Potgieter</t>
  </si>
  <si>
    <t>Joggie Prinsloo</t>
  </si>
  <si>
    <t>Gordon v d Westhuizen</t>
  </si>
  <si>
    <t>SAPS</t>
  </si>
  <si>
    <t>CGPA</t>
  </si>
  <si>
    <t>CPPA</t>
  </si>
  <si>
    <t>Fransie van Tonder</t>
  </si>
  <si>
    <t>Elsje Swart</t>
  </si>
  <si>
    <t>8   Secs</t>
  </si>
  <si>
    <t>6   Secs</t>
  </si>
  <si>
    <t>20 Shots -                                      4 x 5 shots in 8 Secs</t>
  </si>
  <si>
    <t>20 Shots -                                      4 x 5 shots in 6 Secs</t>
  </si>
  <si>
    <t>PRESIDENTS CUP</t>
  </si>
  <si>
    <t>MAYLEIGH CUP</t>
  </si>
  <si>
    <t>Neville Arnesen</t>
  </si>
  <si>
    <t>Reagan McAslin</t>
  </si>
  <si>
    <t>50 Meter FREE  PISTOL</t>
  </si>
  <si>
    <t>Xander v d Westhuizen</t>
  </si>
  <si>
    <t>Wiekus Venter</t>
  </si>
  <si>
    <t>SAPF No</t>
  </si>
  <si>
    <t>AIR  PISTOL</t>
  </si>
  <si>
    <t>OVERALL</t>
  </si>
  <si>
    <t>SHIELD</t>
  </si>
  <si>
    <t>Score</t>
  </si>
  <si>
    <t>JOHAN TERBLANCHE TROPHY</t>
  </si>
  <si>
    <t>GENL DE WET TROPHY</t>
  </si>
  <si>
    <t>AIR</t>
  </si>
  <si>
    <t>STD</t>
  </si>
  <si>
    <t>TROPHY</t>
  </si>
  <si>
    <t>Sport</t>
  </si>
  <si>
    <t>50 Yds</t>
  </si>
  <si>
    <t>GAVIN CARSON TROPHY AWARD</t>
  </si>
  <si>
    <t>JOHN BELCHER AWARD</t>
  </si>
  <si>
    <t>RAPID FIRE PISTOL</t>
  </si>
  <si>
    <t>TROPHY RESULTS</t>
  </si>
  <si>
    <t>GNPA</t>
  </si>
  <si>
    <t>Air Pistol</t>
  </si>
  <si>
    <t>Std Pistol</t>
  </si>
  <si>
    <t>RESULTS</t>
  </si>
  <si>
    <t xml:space="preserve"> </t>
  </si>
  <si>
    <t>Pos.</t>
  </si>
  <si>
    <t>PRESIDENTS CUP MATCH SCORE:</t>
  </si>
  <si>
    <t>MAYLEIGH CUP                              TEAM SCORE:</t>
  </si>
  <si>
    <t>SHOOTER's NAME</t>
  </si>
  <si>
    <t>SAPF No.</t>
  </si>
  <si>
    <t>TEAM TOTAL</t>
  </si>
  <si>
    <t>Mayleigh Cup Reserves:</t>
  </si>
  <si>
    <t>Reserves:</t>
  </si>
  <si>
    <t>Official Mayleigh Cup Team:</t>
  </si>
  <si>
    <t>TOTAL</t>
  </si>
  <si>
    <t>RANKING</t>
  </si>
  <si>
    <t>TEAM CAPTAIN:</t>
  </si>
  <si>
    <t>ADJUDANT</t>
  </si>
  <si>
    <t>RANGE OFFICER:</t>
  </si>
  <si>
    <t>Karl du Toit</t>
  </si>
  <si>
    <t>Kristian-Leigh Cockrell</t>
  </si>
  <si>
    <t>Naude Pienaar</t>
  </si>
  <si>
    <t>Kirstin Kuhn</t>
  </si>
  <si>
    <t>Cat.</t>
  </si>
  <si>
    <t>U-16</t>
  </si>
  <si>
    <t>U-21</t>
  </si>
  <si>
    <t>Bradley Anderson</t>
  </si>
  <si>
    <t>Francois Van Tonder</t>
  </si>
  <si>
    <t>TEAM B TOTALS:</t>
  </si>
  <si>
    <t>TEAM A TOTALS:</t>
  </si>
  <si>
    <t>TEAM C TOTALS:</t>
  </si>
  <si>
    <t>Shaun  Kennedy</t>
  </si>
  <si>
    <t>TOTAL: Juniors A Team:</t>
  </si>
  <si>
    <t>TOTAL: Juniors B Team:</t>
  </si>
  <si>
    <t>TOTAL: Juniors C Team:</t>
  </si>
  <si>
    <t>Jocke' Coetzee</t>
  </si>
  <si>
    <t>20 Shots -                                     4 x 5 shots in 10 Secs</t>
  </si>
  <si>
    <t>BRONZE &lt;489,   SILVER &lt; 510,  GOLD &lt;530, MASTER over 530</t>
  </si>
  <si>
    <t>H Koen</t>
  </si>
  <si>
    <t>R Stallenberg</t>
  </si>
  <si>
    <t>Carel Smit</t>
  </si>
  <si>
    <t>Riaan Stallenberg</t>
  </si>
  <si>
    <t>O</t>
  </si>
  <si>
    <t>OPEN CLASS</t>
  </si>
  <si>
    <t>DF van Tonder</t>
  </si>
  <si>
    <t>M de Beer</t>
  </si>
  <si>
    <t>J Rossouw</t>
  </si>
  <si>
    <t>EE Swart</t>
  </si>
  <si>
    <t>EJ Potgieter</t>
  </si>
  <si>
    <t>SM Mpuru</t>
  </si>
  <si>
    <t>C van der Merwe</t>
  </si>
  <si>
    <t>B Porter</t>
  </si>
  <si>
    <t>N Arnesen</t>
  </si>
  <si>
    <t>GS v d Westhuizen</t>
  </si>
  <si>
    <t>PC Jordaan</t>
  </si>
  <si>
    <t>JC Smit</t>
  </si>
  <si>
    <t>WG Venter</t>
  </si>
  <si>
    <t>CPC Smit</t>
  </si>
  <si>
    <t>JCH Smith</t>
  </si>
  <si>
    <t>KL Cockrell</t>
  </si>
  <si>
    <t>C Cockrell</t>
  </si>
  <si>
    <t>V Jansen van Rensburg</t>
  </si>
  <si>
    <t>V Janse van Rensburg</t>
  </si>
  <si>
    <t>L du Toit</t>
  </si>
  <si>
    <t>FS van Tonder</t>
  </si>
  <si>
    <t>GM</t>
  </si>
  <si>
    <t>SB</t>
  </si>
  <si>
    <t>COMBINED</t>
  </si>
  <si>
    <t>FS Kruger</t>
  </si>
  <si>
    <t xml:space="preserve">V Jansen van Rensburg </t>
  </si>
  <si>
    <t>WCPA</t>
  </si>
  <si>
    <t>JCH Smit</t>
  </si>
  <si>
    <t>T Crouwkamp</t>
  </si>
  <si>
    <t>GS van der Westhuizen</t>
  </si>
  <si>
    <t>X van der Westhuizen</t>
  </si>
  <si>
    <t>EP Bouwer</t>
  </si>
  <si>
    <t>KZNPA</t>
  </si>
  <si>
    <t>Kristian Cockrell</t>
  </si>
  <si>
    <t>Charles Cockrell</t>
  </si>
  <si>
    <t>Presidents Cup</t>
  </si>
  <si>
    <t>Ross Allan Wyngaard</t>
  </si>
  <si>
    <t>Michael Ian Halley</t>
  </si>
  <si>
    <t>Neville Drennen</t>
  </si>
  <si>
    <t>Kevin Neethling</t>
  </si>
  <si>
    <t>Alan Ridgard</t>
  </si>
  <si>
    <t>Jonathan Ridgard</t>
  </si>
  <si>
    <t>Andrew Nixon</t>
  </si>
  <si>
    <t>GS vd Westhuizen</t>
  </si>
  <si>
    <t>Mike Halley</t>
  </si>
  <si>
    <t>Ross Wyngaard</t>
  </si>
  <si>
    <t>MAY '2023</t>
  </si>
  <si>
    <t>SAPF 2023  ISSF NATIONAL CHAMPIONSHIPS</t>
  </si>
  <si>
    <t>AIR  PISTOL  - MEN</t>
  </si>
  <si>
    <t>Military Rapid Fire - .22  Pistol</t>
  </si>
  <si>
    <t>50 YARDS - LADIES</t>
  </si>
  <si>
    <t>2023 ISSF MAYLEIGH CUP TEAM SELECTION &amp; RESULTS</t>
  </si>
  <si>
    <t xml:space="preserve">2023 ISSF PRESIDENTS  CUP </t>
  </si>
  <si>
    <t>50Y</t>
  </si>
  <si>
    <t>SPORT</t>
  </si>
  <si>
    <t>2023 SAPF ISSF NATIONALS  - TEAMS</t>
  </si>
  <si>
    <t>CE Crous</t>
  </si>
  <si>
    <t>NH Arnesen</t>
  </si>
  <si>
    <t>KH Schutte</t>
  </si>
  <si>
    <t>WCPF</t>
  </si>
  <si>
    <t>K du Toit</t>
  </si>
  <si>
    <t>D Strydom</t>
  </si>
  <si>
    <t>J de Villiers</t>
  </si>
  <si>
    <t>AW Grobler</t>
  </si>
  <si>
    <t>V Kohne</t>
  </si>
  <si>
    <t>CG Strecker</t>
  </si>
  <si>
    <t>TA Maubane</t>
  </si>
  <si>
    <t>J Rahube</t>
  </si>
  <si>
    <t>O Valashiya</t>
  </si>
  <si>
    <t>C Janse van Rensburg</t>
  </si>
  <si>
    <t>R Swart</t>
  </si>
  <si>
    <t>E Potgieter</t>
  </si>
  <si>
    <t>50Yards</t>
  </si>
  <si>
    <t>SANDF A</t>
  </si>
  <si>
    <t>SANDF B</t>
  </si>
  <si>
    <t>Anthony Grobler</t>
  </si>
  <si>
    <t>SANDF C</t>
  </si>
  <si>
    <t>P du Toit</t>
  </si>
  <si>
    <t>CGPA A</t>
  </si>
  <si>
    <t>CGPA B</t>
  </si>
  <si>
    <t>JJ Markgraaff</t>
  </si>
  <si>
    <t xml:space="preserve">S </t>
  </si>
  <si>
    <t>B Rahube</t>
  </si>
  <si>
    <t>WJ Venter</t>
  </si>
  <si>
    <t>F Swart</t>
  </si>
  <si>
    <t>T Mashige</t>
  </si>
  <si>
    <t>K Neethling</t>
  </si>
  <si>
    <t>K Sander</t>
  </si>
  <si>
    <t>AX Linyana</t>
  </si>
  <si>
    <t>Yes</t>
  </si>
  <si>
    <t>RFP</t>
  </si>
  <si>
    <t>HJ Koen</t>
  </si>
  <si>
    <t>KR Sander</t>
  </si>
  <si>
    <t>F Kruger</t>
  </si>
  <si>
    <t>JB Rahube</t>
  </si>
  <si>
    <t>KZNPA A</t>
  </si>
  <si>
    <t>KZNPA B</t>
  </si>
  <si>
    <t>Blignaut</t>
  </si>
  <si>
    <t>Bouwer</t>
  </si>
  <si>
    <t>D Biggs</t>
  </si>
  <si>
    <t>Matthew D Blignaut</t>
  </si>
  <si>
    <t>KZNPF</t>
  </si>
  <si>
    <t>MD Blignaut</t>
  </si>
  <si>
    <t>25m AIR SPORT PISTOL</t>
  </si>
  <si>
    <t>E Bouwer</t>
  </si>
  <si>
    <t>25m AIR SPORT PISTOL (U-21)</t>
  </si>
  <si>
    <t>N Drennen</t>
  </si>
  <si>
    <t>KP Mphenyeke</t>
  </si>
  <si>
    <t>MO Valashiya</t>
  </si>
  <si>
    <t>AIR  PISTOL  -  JUNIOR  BOYS AND GIRLS</t>
  </si>
  <si>
    <t>4 x 10</t>
  </si>
  <si>
    <t>KZPPA</t>
  </si>
  <si>
    <t>R Wyngaard</t>
  </si>
  <si>
    <t>M I Halley</t>
  </si>
  <si>
    <t>DNF</t>
  </si>
  <si>
    <t>Wikus Venter</t>
  </si>
  <si>
    <t xml:space="preserve">G </t>
  </si>
  <si>
    <t>Debbie Strydom</t>
  </si>
  <si>
    <t>FINAL - MENS SPORT PISTOL</t>
  </si>
  <si>
    <t>FINAL - LADIES SPORT PISTOL</t>
  </si>
  <si>
    <t>FINAL - STANDARD PISTOL</t>
  </si>
  <si>
    <t>2X 10</t>
  </si>
  <si>
    <t>FINAL - AIR  PISTOL  - LADIES</t>
  </si>
  <si>
    <t>FINAL - 50 YARDS  -  MENS</t>
  </si>
  <si>
    <t xml:space="preserve">  FINAL -  50 Meter FREE  PISTOL</t>
  </si>
  <si>
    <t>FINAL - CENTREFIRE</t>
  </si>
  <si>
    <t>FINAL - RAPID FIRE PISTOL - .22 LONG</t>
  </si>
  <si>
    <t>Theuns Crouwkamp</t>
  </si>
  <si>
    <t>Jaden Mulena</t>
  </si>
  <si>
    <t>Tyler Morrison</t>
  </si>
  <si>
    <t>A Ridgard</t>
  </si>
</sst>
</file>

<file path=xl/styles.xml><?xml version="1.0" encoding="utf-8"?>
<styleSheet xmlns="http://schemas.openxmlformats.org/spreadsheetml/2006/main">
  <fonts count="8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i/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8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0000FF"/>
      <name val="Arial Narrow"/>
      <family val="2"/>
    </font>
    <font>
      <b/>
      <sz val="11"/>
      <color rgb="FF0000FF"/>
      <name val="Arial Narrow"/>
      <family val="2"/>
    </font>
    <font>
      <b/>
      <sz val="14"/>
      <color rgb="FF0000FF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i/>
      <sz val="10"/>
      <color rgb="FF0000FF"/>
      <name val="Arial Narrow"/>
      <family val="2"/>
    </font>
    <font>
      <b/>
      <sz val="10"/>
      <name val="Arial Narrow"/>
      <family val="2"/>
    </font>
    <font>
      <b/>
      <sz val="10"/>
      <color rgb="FF0000FF"/>
      <name val="Arial Narrow"/>
      <family val="2"/>
    </font>
    <font>
      <sz val="10"/>
      <color theme="1"/>
      <name val="Arial Narrow"/>
      <family val="2"/>
    </font>
    <font>
      <b/>
      <i/>
      <sz val="11"/>
      <color rgb="FFFF0000"/>
      <name val="Arial Narrow"/>
      <family val="2"/>
    </font>
    <font>
      <b/>
      <i/>
      <sz val="12"/>
      <color rgb="FF0000FF"/>
      <name val="Arial Narrow"/>
      <family val="2"/>
    </font>
    <font>
      <b/>
      <sz val="10"/>
      <color rgb="FF800000"/>
      <name val="Arial Narrow"/>
      <family val="2"/>
    </font>
    <font>
      <b/>
      <sz val="18"/>
      <color rgb="FF0000FF"/>
      <name val="Arial Narrow"/>
      <family val="2"/>
    </font>
    <font>
      <sz val="11"/>
      <color rgb="FF000000"/>
      <name val="Arial Narrow"/>
      <family val="2"/>
    </font>
    <font>
      <b/>
      <u/>
      <sz val="10"/>
      <color theme="10"/>
      <name val="Calibri"/>
      <family val="2"/>
      <scheme val="minor"/>
    </font>
    <font>
      <b/>
      <sz val="16"/>
      <color rgb="FF0000FF"/>
      <name val="Arial Narrow"/>
      <family val="2"/>
    </font>
    <font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00FF"/>
      <name val="Arial Narrow"/>
      <family val="2"/>
    </font>
    <font>
      <sz val="14"/>
      <color theme="1"/>
      <name val="Arial Narrow"/>
      <family val="2"/>
    </font>
    <font>
      <u/>
      <sz val="11"/>
      <color rgb="FF0000FF"/>
      <name val="Arial Narrow"/>
      <family val="2"/>
    </font>
    <font>
      <b/>
      <sz val="14"/>
      <color rgb="FFFF0000"/>
      <name val="Arial Narrow"/>
      <family val="2"/>
    </font>
    <font>
      <b/>
      <i/>
      <sz val="11"/>
      <color theme="1"/>
      <name val="Arial Narrow"/>
      <family val="2"/>
    </font>
    <font>
      <sz val="12"/>
      <color rgb="FF0000FF"/>
      <name val="Calibri"/>
      <family val="2"/>
      <scheme val="minor"/>
    </font>
    <font>
      <b/>
      <i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sz val="14"/>
      <color rgb="FF3333CC"/>
      <name val="Arial Narrow"/>
      <family val="2"/>
    </font>
    <font>
      <sz val="14"/>
      <color theme="1"/>
      <name val="Calibri"/>
      <family val="2"/>
      <scheme val="minor"/>
    </font>
    <font>
      <sz val="14"/>
      <color rgb="FF0000FF"/>
      <name val="Arial Narrow"/>
      <family val="2"/>
    </font>
    <font>
      <b/>
      <sz val="12"/>
      <color rgb="FF3333CC"/>
      <name val="Arial Narrow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4"/>
      <name val="Arial Narrow"/>
      <family val="2"/>
    </font>
    <font>
      <b/>
      <sz val="14"/>
      <color rgb="FF3333CC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002060"/>
      <name val="Arial Narrow"/>
      <family val="2"/>
    </font>
    <font>
      <b/>
      <sz val="10"/>
      <color rgb="FF002060"/>
      <name val="Arial Narrow"/>
      <family val="2"/>
    </font>
    <font>
      <u/>
      <sz val="11"/>
      <color rgb="FF002060"/>
      <name val="Calibri"/>
      <family val="2"/>
      <scheme val="minor"/>
    </font>
    <font>
      <b/>
      <sz val="16"/>
      <color rgb="FF800000"/>
      <name val="Arial Narrow"/>
      <family val="2"/>
    </font>
    <font>
      <b/>
      <sz val="22"/>
      <color rgb="FF0000FF"/>
      <name val="Arial Narrow"/>
      <family val="2"/>
    </font>
    <font>
      <b/>
      <sz val="16"/>
      <color rgb="FFFF0000"/>
      <name val="Arial Narrow"/>
      <family val="2"/>
    </font>
    <font>
      <b/>
      <sz val="18"/>
      <color rgb="FFFF0000"/>
      <name val="Arial Narrow"/>
      <family val="2"/>
    </font>
    <font>
      <b/>
      <sz val="20"/>
      <color rgb="FFFF0000"/>
      <name val="Arial Narrow"/>
      <family val="2"/>
    </font>
    <font>
      <u/>
      <sz val="12"/>
      <color rgb="FF002060"/>
      <name val="Calibri"/>
      <family val="2"/>
      <scheme val="minor"/>
    </font>
    <font>
      <b/>
      <sz val="12"/>
      <color rgb="FF002060"/>
      <name val="Arial Narrow"/>
      <family val="2"/>
    </font>
    <font>
      <sz val="12"/>
      <color rgb="FF3333CC"/>
      <name val="Arial Narrow"/>
      <family val="2"/>
    </font>
    <font>
      <sz val="18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rgb="FF3333CC"/>
      <name val="Arial Narrow"/>
      <family val="2"/>
    </font>
    <font>
      <b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1704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66">
    <xf numFmtId="0" fontId="0" fillId="0" borderId="0" xfId="0"/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 wrapText="1"/>
    </xf>
    <xf numFmtId="0" fontId="30" fillId="0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8" fillId="0" borderId="53" xfId="0" applyFont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30" fillId="0" borderId="45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0" fontId="20" fillId="0" borderId="48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2" fillId="0" borderId="0" xfId="0" applyFont="1"/>
    <xf numFmtId="0" fontId="21" fillId="0" borderId="56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6" fillId="0" borderId="45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40" fillId="0" borderId="0" xfId="0" applyFont="1" applyAlignment="1">
      <alignment vertical="center"/>
    </xf>
    <xf numFmtId="0" fontId="35" fillId="0" borderId="0" xfId="0" applyFont="1"/>
    <xf numFmtId="0" fontId="32" fillId="0" borderId="62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 wrapText="1"/>
    </xf>
    <xf numFmtId="16" fontId="32" fillId="0" borderId="46" xfId="0" applyNumberFormat="1" applyFont="1" applyBorder="1" applyAlignment="1">
      <alignment horizontal="center" vertical="center"/>
    </xf>
    <xf numFmtId="16" fontId="32" fillId="0" borderId="48" xfId="0" applyNumberFormat="1" applyFont="1" applyBorder="1" applyAlignment="1">
      <alignment horizontal="center" vertical="center"/>
    </xf>
    <xf numFmtId="0" fontId="32" fillId="0" borderId="51" xfId="0" applyFont="1" applyBorder="1" applyAlignment="1">
      <alignment horizontal="center" vertical="center"/>
    </xf>
    <xf numFmtId="0" fontId="30" fillId="0" borderId="45" xfId="0" applyFont="1" applyFill="1" applyBorder="1" applyAlignment="1">
      <alignment horizontal="center" vertical="center" wrapText="1"/>
    </xf>
    <xf numFmtId="0" fontId="30" fillId="0" borderId="51" xfId="0" applyFont="1" applyFill="1" applyBorder="1" applyAlignment="1">
      <alignment horizontal="center" vertical="center"/>
    </xf>
    <xf numFmtId="0" fontId="30" fillId="0" borderId="46" xfId="0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0" fontId="0" fillId="0" borderId="0" xfId="0" applyFill="1"/>
    <xf numFmtId="16" fontId="32" fillId="0" borderId="19" xfId="0" applyNumberFormat="1" applyFont="1" applyBorder="1" applyAlignment="1">
      <alignment horizontal="center" vertical="center"/>
    </xf>
    <xf numFmtId="16" fontId="32" fillId="0" borderId="63" xfId="0" applyNumberFormat="1" applyFont="1" applyBorder="1" applyAlignment="1">
      <alignment horizontal="center" vertical="center"/>
    </xf>
    <xf numFmtId="16" fontId="32" fillId="0" borderId="6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42" fillId="2" borderId="13" xfId="0" quotePrefix="1" applyFont="1" applyFill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3" fillId="0" borderId="0" xfId="0" applyFont="1"/>
    <xf numFmtId="0" fontId="33" fillId="0" borderId="3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" fontId="32" fillId="0" borderId="52" xfId="0" applyNumberFormat="1" applyFont="1" applyBorder="1" applyAlignment="1">
      <alignment horizontal="center" vertical="center"/>
    </xf>
    <xf numFmtId="0" fontId="30" fillId="0" borderId="47" xfId="0" applyFont="1" applyFill="1" applyBorder="1" applyAlignment="1">
      <alignment horizontal="center" vertical="center"/>
    </xf>
    <xf numFmtId="0" fontId="28" fillId="0" borderId="49" xfId="0" applyFont="1" applyBorder="1" applyAlignment="1">
      <alignment horizontal="center" vertical="center"/>
    </xf>
    <xf numFmtId="16" fontId="32" fillId="0" borderId="47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6" fontId="32" fillId="0" borderId="66" xfId="0" applyNumberFormat="1" applyFont="1" applyBorder="1" applyAlignment="1">
      <alignment horizontal="center" vertical="center"/>
    </xf>
    <xf numFmtId="0" fontId="32" fillId="0" borderId="64" xfId="0" applyFont="1" applyBorder="1" applyAlignment="1">
      <alignment horizontal="center" vertical="center"/>
    </xf>
    <xf numFmtId="16" fontId="32" fillId="0" borderId="64" xfId="0" applyNumberFormat="1" applyFont="1" applyBorder="1" applyAlignment="1">
      <alignment horizontal="center" vertical="center"/>
    </xf>
    <xf numFmtId="0" fontId="44" fillId="0" borderId="46" xfId="0" applyFont="1" applyBorder="1" applyAlignment="1">
      <alignment horizontal="center" vertical="center"/>
    </xf>
    <xf numFmtId="0" fontId="44" fillId="0" borderId="48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4" fillId="0" borderId="47" xfId="0" applyFont="1" applyBorder="1" applyAlignment="1">
      <alignment horizontal="center" vertical="center"/>
    </xf>
    <xf numFmtId="0" fontId="44" fillId="0" borderId="51" xfId="0" applyFont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2" fillId="0" borderId="33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" fillId="0" borderId="0" xfId="1703"/>
    <xf numFmtId="0" fontId="23" fillId="0" borderId="35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4" fillId="0" borderId="0" xfId="0" applyFont="1"/>
    <xf numFmtId="0" fontId="11" fillId="0" borderId="0" xfId="0" applyFont="1"/>
    <xf numFmtId="0" fontId="11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" fillId="0" borderId="0" xfId="1703" applyFill="1"/>
    <xf numFmtId="0" fontId="2" fillId="0" borderId="0" xfId="1703" applyAlignment="1">
      <alignment horizontal="center" vertical="center"/>
    </xf>
    <xf numFmtId="0" fontId="11" fillId="0" borderId="4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6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46" fillId="0" borderId="34" xfId="0" applyFont="1" applyBorder="1" applyAlignment="1">
      <alignment horizontal="center" vertical="center"/>
    </xf>
    <xf numFmtId="0" fontId="45" fillId="0" borderId="4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23" fillId="2" borderId="71" xfId="0" applyFont="1" applyFill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45" fillId="0" borderId="4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16" fontId="32" fillId="0" borderId="28" xfId="0" applyNumberFormat="1" applyFont="1" applyBorder="1" applyAlignment="1">
      <alignment horizontal="center" vertical="center"/>
    </xf>
    <xf numFmtId="0" fontId="30" fillId="0" borderId="5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5" fillId="0" borderId="0" xfId="0" applyFont="1" applyBorder="1" applyAlignment="1">
      <alignment horizontal="center" vertical="center"/>
    </xf>
    <xf numFmtId="16" fontId="32" fillId="0" borderId="0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4" fillId="0" borderId="71" xfId="0" applyFont="1" applyFill="1" applyBorder="1" applyAlignment="1">
      <alignment horizontal="center" vertical="center"/>
    </xf>
    <xf numFmtId="0" fontId="47" fillId="2" borderId="71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2" fillId="0" borderId="69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8" fillId="0" borderId="52" xfId="0" applyFont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45" fillId="0" borderId="3" xfId="0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  <xf numFmtId="0" fontId="23" fillId="0" borderId="4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45" fillId="0" borderId="49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16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" fontId="32" fillId="0" borderId="6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16" fontId="32" fillId="0" borderId="10" xfId="0" applyNumberFormat="1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2" fillId="0" borderId="0" xfId="0" applyFont="1"/>
    <xf numFmtId="0" fontId="23" fillId="0" borderId="46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2" fillId="0" borderId="0" xfId="0" applyFont="1" applyFill="1"/>
    <xf numFmtId="0" fontId="12" fillId="0" borderId="0" xfId="0" applyFont="1" applyFill="1"/>
    <xf numFmtId="0" fontId="12" fillId="0" borderId="4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53" fillId="0" borderId="0" xfId="1703" applyFont="1" applyFill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8" fillId="0" borderId="0" xfId="0" applyFont="1"/>
    <xf numFmtId="0" fontId="44" fillId="0" borderId="63" xfId="0" applyFont="1" applyBorder="1" applyAlignment="1">
      <alignment horizontal="center" vertical="center"/>
    </xf>
    <xf numFmtId="0" fontId="44" fillId="0" borderId="64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72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1" fillId="0" borderId="5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1" fillId="0" borderId="61" xfId="0" applyFont="1" applyFill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1" fillId="0" borderId="75" xfId="0" applyFont="1" applyFill="1" applyBorder="1" applyAlignment="1">
      <alignment horizontal="center" vertical="center"/>
    </xf>
    <xf numFmtId="0" fontId="45" fillId="0" borderId="18" xfId="0" applyFont="1" applyBorder="1" applyAlignment="1">
      <alignment horizontal="center" vertical="center"/>
    </xf>
    <xf numFmtId="16" fontId="25" fillId="0" borderId="23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7" fillId="5" borderId="75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51" xfId="0" applyFont="1" applyBorder="1" applyAlignment="1">
      <alignment horizontal="center" vertical="center"/>
    </xf>
    <xf numFmtId="0" fontId="59" fillId="0" borderId="5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59" fillId="0" borderId="39" xfId="0" applyFont="1" applyBorder="1" applyAlignment="1">
      <alignment horizontal="center" vertical="center"/>
    </xf>
    <xf numFmtId="0" fontId="29" fillId="0" borderId="30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62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/>
    </xf>
    <xf numFmtId="0" fontId="0" fillId="0" borderId="71" xfId="0" applyBorder="1" applyAlignment="1">
      <alignment horizontal="center" vertical="center"/>
    </xf>
    <xf numFmtId="16" fontId="32" fillId="0" borderId="43" xfId="0" applyNumberFormat="1" applyFont="1" applyBorder="1" applyAlignment="1">
      <alignment horizontal="center" vertical="center"/>
    </xf>
    <xf numFmtId="16" fontId="32" fillId="0" borderId="2" xfId="0" applyNumberFormat="1" applyFont="1" applyBorder="1" applyAlignment="1">
      <alignment horizontal="center" vertical="center"/>
    </xf>
    <xf numFmtId="16" fontId="32" fillId="0" borderId="24" xfId="0" applyNumberFormat="1" applyFont="1" applyBorder="1" applyAlignment="1">
      <alignment horizontal="center" vertical="center"/>
    </xf>
    <xf numFmtId="0" fontId="60" fillId="0" borderId="51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0" fillId="0" borderId="4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0" fillId="0" borderId="48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49" fillId="0" borderId="0" xfId="0" applyFont="1"/>
    <xf numFmtId="0" fontId="22" fillId="0" borderId="29" xfId="0" applyFont="1" applyBorder="1" applyAlignment="1">
      <alignment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1" fillId="0" borderId="0" xfId="0" applyFont="1"/>
    <xf numFmtId="0" fontId="45" fillId="0" borderId="63" xfId="0" applyFont="1" applyBorder="1" applyAlignment="1">
      <alignment horizontal="center" vertical="center"/>
    </xf>
    <xf numFmtId="0" fontId="45" fillId="0" borderId="62" xfId="0" applyFont="1" applyBorder="1" applyAlignment="1">
      <alignment horizontal="center" vertical="center"/>
    </xf>
    <xf numFmtId="0" fontId="45" fillId="0" borderId="19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11" fillId="0" borderId="45" xfId="0" applyFont="1" applyFill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5" fillId="0" borderId="51" xfId="0" applyFont="1" applyFill="1" applyBorder="1" applyAlignment="1">
      <alignment horizontal="center" vertical="center"/>
    </xf>
    <xf numFmtId="0" fontId="65" fillId="0" borderId="0" xfId="1703" applyFont="1" applyAlignment="1">
      <alignment horizontal="center" vertical="center"/>
    </xf>
    <xf numFmtId="0" fontId="66" fillId="0" borderId="2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Border="1"/>
    <xf numFmtId="0" fontId="67" fillId="0" borderId="0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50" fillId="0" borderId="0" xfId="0" applyFont="1" applyBorder="1" applyAlignment="1">
      <alignment horizontal="center" vertical="center"/>
    </xf>
    <xf numFmtId="1" fontId="32" fillId="0" borderId="0" xfId="0" applyNumberFormat="1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6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8" fillId="0" borderId="47" xfId="0" applyFont="1" applyBorder="1" applyAlignment="1">
      <alignment horizontal="center" vertical="center"/>
    </xf>
    <xf numFmtId="0" fontId="66" fillId="0" borderId="49" xfId="0" applyFont="1" applyBorder="1" applyAlignment="1">
      <alignment horizontal="center" vertical="center"/>
    </xf>
    <xf numFmtId="0" fontId="66" fillId="0" borderId="65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71" fillId="0" borderId="0" xfId="1703" applyFont="1" applyFill="1" applyBorder="1" applyAlignment="1">
      <alignment horizontal="center" vertical="center"/>
    </xf>
    <xf numFmtId="0" fontId="70" fillId="0" borderId="0" xfId="0" applyFont="1" applyFill="1" applyBorder="1" applyAlignment="1">
      <alignment horizontal="center" vertical="center"/>
    </xf>
    <xf numFmtId="0" fontId="45" fillId="0" borderId="62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" fontId="32" fillId="0" borderId="3" xfId="0" applyNumberFormat="1" applyFont="1" applyBorder="1" applyAlignment="1">
      <alignment horizontal="center" vertical="center"/>
    </xf>
    <xf numFmtId="16" fontId="32" fillId="0" borderId="49" xfId="0" applyNumberFormat="1" applyFont="1" applyBorder="1" applyAlignment="1">
      <alignment horizontal="center" vertical="center"/>
    </xf>
    <xf numFmtId="16" fontId="32" fillId="0" borderId="65" xfId="0" applyNumberFormat="1" applyFont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7" fillId="0" borderId="15" xfId="0" applyFont="1" applyFill="1" applyBorder="1" applyAlignment="1">
      <alignment horizontal="center" vertical="center"/>
    </xf>
    <xf numFmtId="0" fontId="27" fillId="0" borderId="58" xfId="0" applyFont="1" applyFill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27" fillId="0" borderId="6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7" fillId="0" borderId="66" xfId="0" applyFont="1" applyBorder="1" applyAlignment="1">
      <alignment horizontal="center" vertical="center"/>
    </xf>
    <xf numFmtId="1" fontId="46" fillId="0" borderId="0" xfId="0" applyNumberFormat="1" applyFont="1" applyFill="1" applyAlignment="1">
      <alignment horizontal="center" vertical="center"/>
    </xf>
    <xf numFmtId="1" fontId="45" fillId="0" borderId="45" xfId="0" applyNumberFormat="1" applyFont="1" applyFill="1" applyBorder="1" applyAlignment="1">
      <alignment horizontal="center" vertical="center" wrapText="1"/>
    </xf>
    <xf numFmtId="1" fontId="45" fillId="0" borderId="51" xfId="0" applyNumberFormat="1" applyFont="1" applyFill="1" applyBorder="1" applyAlignment="1">
      <alignment horizontal="center" vertical="center"/>
    </xf>
    <xf numFmtId="1" fontId="45" fillId="0" borderId="46" xfId="0" applyNumberFormat="1" applyFont="1" applyFill="1" applyBorder="1" applyAlignment="1">
      <alignment horizontal="center" vertical="center"/>
    </xf>
    <xf numFmtId="1" fontId="45" fillId="0" borderId="48" xfId="0" applyNumberFormat="1" applyFont="1" applyFill="1" applyBorder="1" applyAlignment="1">
      <alignment horizontal="center" vertical="center"/>
    </xf>
    <xf numFmtId="1" fontId="45" fillId="0" borderId="52" xfId="0" applyNumberFormat="1" applyFont="1" applyFill="1" applyBorder="1" applyAlignment="1">
      <alignment horizontal="center" vertical="center"/>
    </xf>
    <xf numFmtId="1" fontId="30" fillId="0" borderId="0" xfId="0" applyNumberFormat="1" applyFont="1" applyFill="1" applyAlignment="1">
      <alignment horizontal="center" vertical="center"/>
    </xf>
    <xf numFmtId="1" fontId="30" fillId="0" borderId="45" xfId="0" applyNumberFormat="1" applyFont="1" applyFill="1" applyBorder="1" applyAlignment="1">
      <alignment horizontal="center" vertical="center" wrapText="1"/>
    </xf>
    <xf numFmtId="1" fontId="41" fillId="0" borderId="0" xfId="1703" applyNumberFormat="1" applyFont="1" applyFill="1" applyAlignment="1">
      <alignment horizontal="center" vertical="center"/>
    </xf>
    <xf numFmtId="1" fontId="0" fillId="0" borderId="0" xfId="0" applyNumberFormat="1"/>
    <xf numFmtId="1" fontId="2" fillId="0" borderId="0" xfId="1703" applyNumberFormat="1"/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5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 vertical="center"/>
    </xf>
    <xf numFmtId="0" fontId="27" fillId="0" borderId="58" xfId="0" applyFont="1" applyBorder="1" applyAlignment="1">
      <alignment horizontal="center" vertical="center"/>
    </xf>
    <xf numFmtId="0" fontId="45" fillId="0" borderId="47" xfId="0" applyFont="1" applyFill="1" applyBorder="1" applyAlignment="1">
      <alignment horizontal="center" vertical="center"/>
    </xf>
    <xf numFmtId="0" fontId="45" fillId="0" borderId="14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5" fillId="0" borderId="27" xfId="0" applyFont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16" fontId="32" fillId="0" borderId="44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15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" fontId="20" fillId="0" borderId="40" xfId="0" applyNumberFormat="1" applyFont="1" applyBorder="1" applyAlignment="1">
      <alignment horizontal="center" vertical="center"/>
    </xf>
    <xf numFmtId="1" fontId="20" fillId="0" borderId="61" xfId="0" applyNumberFormat="1" applyFont="1" applyBorder="1" applyAlignment="1">
      <alignment horizontal="center" vertical="center"/>
    </xf>
    <xf numFmtId="1" fontId="20" fillId="0" borderId="39" xfId="0" applyNumberFormat="1" applyFont="1" applyBorder="1" applyAlignment="1">
      <alignment horizontal="center" vertical="center"/>
    </xf>
    <xf numFmtId="1" fontId="48" fillId="0" borderId="0" xfId="0" applyNumberFormat="1" applyFont="1"/>
    <xf numFmtId="1" fontId="45" fillId="0" borderId="47" xfId="0" applyNumberFormat="1" applyFont="1" applyFill="1" applyBorder="1" applyAlignment="1">
      <alignment horizontal="center" vertical="center"/>
    </xf>
    <xf numFmtId="1" fontId="65" fillId="0" borderId="0" xfId="1703" applyNumberFormat="1" applyFont="1" applyAlignment="1">
      <alignment horizontal="center" vertical="center"/>
    </xf>
    <xf numFmtId="0" fontId="30" fillId="9" borderId="47" xfId="0" applyFont="1" applyFill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/>
    </xf>
    <xf numFmtId="0" fontId="42" fillId="9" borderId="0" xfId="0" quotePrefix="1" applyFont="1" applyFill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16" fontId="32" fillId="0" borderId="5" xfId="0" applyNumberFormat="1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2" fillId="9" borderId="5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2" fillId="9" borderId="54" xfId="0" applyFont="1" applyFill="1" applyBorder="1" applyAlignment="1">
      <alignment horizontal="center" vertical="center"/>
    </xf>
    <xf numFmtId="0" fontId="80" fillId="0" borderId="0" xfId="0" applyFont="1" applyFill="1"/>
    <xf numFmtId="0" fontId="4" fillId="0" borderId="0" xfId="0" applyFont="1" applyBorder="1"/>
    <xf numFmtId="0" fontId="48" fillId="0" borderId="0" xfId="0" applyFont="1" applyBorder="1"/>
    <xf numFmtId="0" fontId="0" fillId="9" borderId="0" xfId="0" applyFill="1" applyBorder="1"/>
    <xf numFmtId="0" fontId="4" fillId="9" borderId="0" xfId="0" applyFont="1" applyFill="1" applyBorder="1" applyAlignment="1">
      <alignment horizontal="center" vertical="center"/>
    </xf>
    <xf numFmtId="0" fontId="30" fillId="9" borderId="46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" fontId="32" fillId="0" borderId="20" xfId="0" applyNumberFormat="1" applyFont="1" applyBorder="1" applyAlignment="1">
      <alignment horizontal="center" vertical="center"/>
    </xf>
    <xf numFmtId="0" fontId="45" fillId="0" borderId="51" xfId="0" applyFont="1" applyBorder="1" applyAlignment="1">
      <alignment horizontal="center" vertical="center"/>
    </xf>
    <xf numFmtId="0" fontId="45" fillId="0" borderId="46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30" fillId="9" borderId="3" xfId="0" applyFont="1" applyFill="1" applyBorder="1" applyAlignment="1">
      <alignment horizontal="center" vertical="center"/>
    </xf>
    <xf numFmtId="0" fontId="42" fillId="9" borderId="0" xfId="0" applyFont="1" applyFill="1" applyBorder="1" applyAlignment="1">
      <alignment horizontal="center" vertical="center"/>
    </xf>
    <xf numFmtId="0" fontId="8" fillId="9" borderId="35" xfId="0" quotePrefix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1" fontId="30" fillId="9" borderId="46" xfId="0" applyNumberFormat="1" applyFont="1" applyFill="1" applyBorder="1" applyAlignment="1">
      <alignment horizontal="center" vertical="center"/>
    </xf>
    <xf numFmtId="1" fontId="30" fillId="9" borderId="48" xfId="0" applyNumberFormat="1" applyFont="1" applyFill="1" applyBorder="1" applyAlignment="1">
      <alignment horizontal="center" vertical="center"/>
    </xf>
    <xf numFmtId="1" fontId="30" fillId="9" borderId="47" xfId="0" applyNumberFormat="1" applyFont="1" applyFill="1" applyBorder="1" applyAlignment="1">
      <alignment horizontal="center" vertical="center"/>
    </xf>
    <xf numFmtId="1" fontId="0" fillId="0" borderId="0" xfId="0" applyNumberFormat="1" applyBorder="1"/>
    <xf numFmtId="0" fontId="0" fillId="0" borderId="0" xfId="0" applyBorder="1" applyAlignment="1">
      <alignment horizontal="center"/>
    </xf>
    <xf numFmtId="0" fontId="11" fillId="9" borderId="0" xfId="0" applyFont="1" applyFill="1" applyBorder="1" applyAlignment="1">
      <alignment horizontal="center" vertical="center"/>
    </xf>
    <xf numFmtId="1" fontId="12" fillId="9" borderId="0" xfId="0" applyNumberFormat="1" applyFont="1" applyFill="1" applyBorder="1" applyAlignment="1">
      <alignment horizontal="center" vertical="center"/>
    </xf>
    <xf numFmtId="0" fontId="4" fillId="9" borderId="0" xfId="0" applyFont="1" applyFill="1" applyBorder="1"/>
    <xf numFmtId="1" fontId="0" fillId="9" borderId="0" xfId="0" applyNumberFormat="1" applyFill="1" applyBorder="1"/>
    <xf numFmtId="0" fontId="48" fillId="9" borderId="0" xfId="0" applyFont="1" applyFill="1" applyBorder="1"/>
    <xf numFmtId="0" fontId="69" fillId="9" borderId="0" xfId="0" applyFont="1" applyFill="1" applyBorder="1" applyAlignment="1">
      <alignment horizontal="center" vertical="center"/>
    </xf>
    <xf numFmtId="1" fontId="71" fillId="9" borderId="0" xfId="1703" applyNumberFormat="1" applyFont="1" applyFill="1" applyBorder="1" applyAlignment="1">
      <alignment horizontal="center" vertical="center"/>
    </xf>
    <xf numFmtId="0" fontId="50" fillId="9" borderId="0" xfId="0" applyFont="1" applyFill="1" applyBorder="1" applyAlignment="1">
      <alignment horizontal="center" vertical="center"/>
    </xf>
    <xf numFmtId="0" fontId="44" fillId="9" borderId="0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/>
    </xf>
    <xf numFmtId="0" fontId="45" fillId="9" borderId="0" xfId="0" applyFont="1" applyFill="1" applyBorder="1" applyAlignment="1">
      <alignment horizontal="center" vertical="center"/>
    </xf>
    <xf numFmtId="1" fontId="70" fillId="9" borderId="0" xfId="0" applyNumberFormat="1" applyFont="1" applyFill="1" applyBorder="1" applyAlignment="1">
      <alignment horizontal="center" vertical="center"/>
    </xf>
    <xf numFmtId="0" fontId="45" fillId="9" borderId="0" xfId="0" applyFont="1" applyFill="1" applyBorder="1" applyAlignment="1">
      <alignment vertical="center"/>
    </xf>
    <xf numFmtId="1" fontId="30" fillId="9" borderId="52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30" fillId="9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30" fillId="9" borderId="10" xfId="0" applyNumberFormat="1" applyFont="1" applyFill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62" fillId="0" borderId="32" xfId="0" applyFont="1" applyBorder="1" applyAlignment="1">
      <alignment horizontal="center" vertical="center"/>
    </xf>
    <xf numFmtId="0" fontId="42" fillId="9" borderId="0" xfId="0" applyFont="1" applyFill="1" applyBorder="1" applyAlignment="1">
      <alignment vertical="center"/>
    </xf>
    <xf numFmtId="0" fontId="21" fillId="0" borderId="6" xfId="0" applyFont="1" applyBorder="1" applyAlignment="1">
      <alignment horizontal="center" vertical="center" wrapText="1"/>
    </xf>
    <xf numFmtId="0" fontId="79" fillId="0" borderId="68" xfId="0" applyFont="1" applyBorder="1" applyAlignment="1">
      <alignment horizontal="center" vertical="center"/>
    </xf>
    <xf numFmtId="1" fontId="11" fillId="9" borderId="0" xfId="0" applyNumberFormat="1" applyFont="1" applyFill="1" applyBorder="1" applyAlignment="1">
      <alignment horizontal="center" vertical="center"/>
    </xf>
    <xf numFmtId="1" fontId="46" fillId="9" borderId="0" xfId="0" applyNumberFormat="1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center" vertical="center"/>
    </xf>
    <xf numFmtId="1" fontId="30" fillId="9" borderId="0" xfId="0" applyNumberFormat="1" applyFont="1" applyFill="1" applyBorder="1" applyAlignment="1">
      <alignment horizontal="center" vertical="center"/>
    </xf>
    <xf numFmtId="0" fontId="21" fillId="9" borderId="0" xfId="0" applyFont="1" applyFill="1" applyBorder="1" applyAlignment="1">
      <alignment horizontal="center" vertical="center"/>
    </xf>
    <xf numFmtId="0" fontId="35" fillId="9" borderId="0" xfId="0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51" fillId="9" borderId="0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1" fontId="30" fillId="9" borderId="5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82" fillId="0" borderId="1" xfId="0" applyFont="1" applyFill="1" applyBorder="1" applyAlignment="1">
      <alignment horizontal="center" vertical="center"/>
    </xf>
    <xf numFmtId="0" fontId="39" fillId="9" borderId="0" xfId="0" applyFont="1" applyFill="1" applyBorder="1" applyAlignment="1">
      <alignment horizontal="center" vertical="center"/>
    </xf>
    <xf numFmtId="0" fontId="27" fillId="0" borderId="68" xfId="0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/>
    </xf>
    <xf numFmtId="0" fontId="30" fillId="9" borderId="51" xfId="0" applyFont="1" applyFill="1" applyBorder="1" applyAlignment="1">
      <alignment horizontal="center" vertical="center"/>
    </xf>
    <xf numFmtId="0" fontId="30" fillId="9" borderId="64" xfId="0" applyFont="1" applyFill="1" applyBorder="1" applyAlignment="1">
      <alignment horizontal="center" vertical="center"/>
    </xf>
    <xf numFmtId="0" fontId="30" fillId="9" borderId="66" xfId="0" applyFont="1" applyFill="1" applyBorder="1" applyAlignment="1">
      <alignment horizontal="center" vertical="center"/>
    </xf>
    <xf numFmtId="0" fontId="30" fillId="9" borderId="63" xfId="0" applyFont="1" applyFill="1" applyBorder="1" applyAlignment="1">
      <alignment horizontal="center" vertical="center"/>
    </xf>
    <xf numFmtId="1" fontId="45" fillId="0" borderId="0" xfId="0" applyNumberFormat="1" applyFont="1" applyFill="1" applyBorder="1" applyAlignment="1">
      <alignment horizontal="center" vertical="center"/>
    </xf>
    <xf numFmtId="1" fontId="48" fillId="0" borderId="0" xfId="0" applyNumberFormat="1" applyFont="1" applyBorder="1"/>
    <xf numFmtId="0" fontId="43" fillId="0" borderId="0" xfId="0" applyFont="1" applyBorder="1"/>
    <xf numFmtId="1" fontId="77" fillId="0" borderId="0" xfId="1703" applyNumberFormat="1" applyFont="1" applyFill="1" applyBorder="1" applyAlignment="1">
      <alignment horizontal="center" vertical="center"/>
    </xf>
    <xf numFmtId="1" fontId="78" fillId="0" borderId="0" xfId="0" applyNumberFormat="1" applyFont="1" applyFill="1" applyBorder="1" applyAlignment="1">
      <alignment horizontal="center" vertical="center"/>
    </xf>
    <xf numFmtId="0" fontId="28" fillId="0" borderId="25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1" fontId="45" fillId="0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1" fontId="20" fillId="0" borderId="21" xfId="0" applyNumberFormat="1" applyFont="1" applyBorder="1" applyAlignment="1">
      <alignment horizontal="center" vertical="center"/>
    </xf>
    <xf numFmtId="0" fontId="1" fillId="0" borderId="0" xfId="0" applyFont="1" applyBorder="1"/>
    <xf numFmtId="0" fontId="45" fillId="0" borderId="0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68" fillId="9" borderId="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30" fillId="9" borderId="49" xfId="0" applyFont="1" applyFill="1" applyBorder="1" applyAlignment="1">
      <alignment horizontal="center" vertical="center"/>
    </xf>
    <xf numFmtId="0" fontId="45" fillId="0" borderId="47" xfId="0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45" fillId="9" borderId="47" xfId="0" applyFont="1" applyFill="1" applyBorder="1" applyAlignment="1">
      <alignment horizontal="center" vertical="center"/>
    </xf>
    <xf numFmtId="0" fontId="30" fillId="9" borderId="20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5" fillId="0" borderId="48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1" fontId="30" fillId="0" borderId="9" xfId="0" applyNumberFormat="1" applyFont="1" applyFill="1" applyBorder="1" applyAlignment="1">
      <alignment horizontal="center" vertical="center" wrapText="1"/>
    </xf>
    <xf numFmtId="0" fontId="45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1" fontId="30" fillId="9" borderId="6" xfId="0" applyNumberFormat="1" applyFont="1" applyFill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4" fillId="9" borderId="48" xfId="0" applyFont="1" applyFill="1" applyBorder="1" applyAlignment="1">
      <alignment horizontal="center" vertical="center"/>
    </xf>
    <xf numFmtId="0" fontId="12" fillId="9" borderId="48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22" fillId="9" borderId="4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2" fillId="9" borderId="31" xfId="0" applyFont="1" applyFill="1" applyBorder="1" applyAlignment="1">
      <alignment horizontal="center" vertical="center"/>
    </xf>
    <xf numFmtId="0" fontId="22" fillId="9" borderId="32" xfId="0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/>
    </xf>
    <xf numFmtId="0" fontId="22" fillId="9" borderId="11" xfId="0" applyFont="1" applyFill="1" applyBorder="1" applyAlignment="1">
      <alignment horizontal="center" vertical="center"/>
    </xf>
    <xf numFmtId="0" fontId="22" fillId="9" borderId="63" xfId="0" applyFont="1" applyFill="1" applyBorder="1" applyAlignment="1">
      <alignment horizontal="center" vertical="center"/>
    </xf>
    <xf numFmtId="0" fontId="22" fillId="9" borderId="40" xfId="0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 vertical="center"/>
    </xf>
    <xf numFmtId="0" fontId="81" fillId="0" borderId="77" xfId="0" applyFont="1" applyFill="1" applyBorder="1" applyAlignment="1">
      <alignment horizontal="center"/>
    </xf>
    <xf numFmtId="0" fontId="81" fillId="0" borderId="73" xfId="0" applyFont="1" applyBorder="1" applyAlignment="1">
      <alignment horizontal="center"/>
    </xf>
    <xf numFmtId="0" fontId="11" fillId="0" borderId="73" xfId="0" applyFont="1" applyBorder="1" applyAlignment="1">
      <alignment horizontal="center" vertical="center"/>
    </xf>
    <xf numFmtId="0" fontId="32" fillId="0" borderId="73" xfId="0" applyFont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5" fillId="0" borderId="67" xfId="0" applyFont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81" fillId="0" borderId="30" xfId="0" applyFont="1" applyFill="1" applyBorder="1" applyAlignment="1">
      <alignment horizontal="center"/>
    </xf>
    <xf numFmtId="0" fontId="81" fillId="0" borderId="8" xfId="0" applyFont="1" applyBorder="1" applyAlignment="1">
      <alignment horizontal="center"/>
    </xf>
    <xf numFmtId="0" fontId="28" fillId="0" borderId="8" xfId="0" applyFont="1" applyBorder="1" applyAlignment="1">
      <alignment horizontal="center" vertical="center"/>
    </xf>
    <xf numFmtId="16" fontId="32" fillId="0" borderId="8" xfId="0" applyNumberFormat="1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30" fillId="9" borderId="48" xfId="0" applyFont="1" applyFill="1" applyBorder="1" applyAlignment="1">
      <alignment horizontal="center" vertical="center"/>
    </xf>
    <xf numFmtId="0" fontId="30" fillId="9" borderId="40" xfId="0" applyFont="1" applyFill="1" applyBorder="1" applyAlignment="1">
      <alignment horizontal="center" vertical="center"/>
    </xf>
    <xf numFmtId="0" fontId="30" fillId="9" borderId="0" xfId="0" applyFont="1" applyFill="1" applyBorder="1" applyAlignment="1">
      <alignment horizontal="center" vertical="center"/>
    </xf>
    <xf numFmtId="0" fontId="30" fillId="9" borderId="39" xfId="0" applyFont="1" applyFill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16" fontId="33" fillId="0" borderId="6" xfId="0" applyNumberFormat="1" applyFont="1" applyBorder="1" applyAlignment="1">
      <alignment horizontal="center" vertical="center"/>
    </xf>
    <xf numFmtId="16" fontId="33" fillId="0" borderId="1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1" fontId="30" fillId="9" borderId="8" xfId="0" applyNumberFormat="1" applyFont="1" applyFill="1" applyBorder="1" applyAlignment="1">
      <alignment horizontal="center" vertical="center"/>
    </xf>
    <xf numFmtId="16" fontId="33" fillId="0" borderId="8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45" fillId="0" borderId="30" xfId="0" applyFont="1" applyBorder="1" applyAlignment="1">
      <alignment horizontal="center" vertical="center"/>
    </xf>
    <xf numFmtId="0" fontId="20" fillId="0" borderId="68" xfId="0" applyFont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45" fillId="9" borderId="1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2" fillId="0" borderId="70" xfId="0" applyFont="1" applyBorder="1" applyAlignment="1">
      <alignment horizontal="center" vertical="center"/>
    </xf>
    <xf numFmtId="0" fontId="81" fillId="0" borderId="30" xfId="0" applyFont="1" applyBorder="1" applyAlignment="1">
      <alignment horizontal="center"/>
    </xf>
    <xf numFmtId="0" fontId="32" fillId="0" borderId="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1" fontId="20" fillId="0" borderId="60" xfId="0" applyNumberFormat="1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45" fillId="0" borderId="58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7" xfId="0" applyFont="1" applyBorder="1" applyAlignment="1">
      <alignment horizontal="center" vertical="center"/>
    </xf>
    <xf numFmtId="0" fontId="17" fillId="13" borderId="10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13" borderId="8" xfId="0" applyFont="1" applyFill="1" applyBorder="1" applyAlignment="1">
      <alignment horizontal="center" vertical="center"/>
    </xf>
    <xf numFmtId="0" fontId="45" fillId="9" borderId="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9" borderId="51" xfId="0" applyFont="1" applyFill="1" applyBorder="1" applyAlignment="1">
      <alignment horizontal="center" vertical="center"/>
    </xf>
    <xf numFmtId="0" fontId="12" fillId="9" borderId="46" xfId="0" applyFont="1" applyFill="1" applyBorder="1" applyAlignment="1">
      <alignment horizontal="center" vertical="center"/>
    </xf>
    <xf numFmtId="0" fontId="30" fillId="0" borderId="55" xfId="0" applyFont="1" applyFill="1" applyBorder="1" applyAlignment="1">
      <alignment horizontal="center" vertical="center"/>
    </xf>
    <xf numFmtId="0" fontId="20" fillId="0" borderId="6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" fontId="30" fillId="9" borderId="58" xfId="0" applyNumberFormat="1" applyFont="1" applyFill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9" borderId="30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22" fillId="9" borderId="68" xfId="0" applyFont="1" applyFill="1" applyBorder="1" applyAlignment="1">
      <alignment horizontal="center" vertical="center"/>
    </xf>
    <xf numFmtId="0" fontId="21" fillId="0" borderId="78" xfId="0" applyFont="1" applyBorder="1" applyAlignment="1">
      <alignment horizontal="center" vertical="center"/>
    </xf>
    <xf numFmtId="0" fontId="26" fillId="0" borderId="65" xfId="0" applyFont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10" xfId="0" applyFont="1" applyFill="1" applyBorder="1" applyAlignment="1">
      <alignment horizontal="center" vertical="center"/>
    </xf>
    <xf numFmtId="0" fontId="22" fillId="9" borderId="23" xfId="0" applyFont="1" applyFill="1" applyBorder="1" applyAlignment="1">
      <alignment horizontal="center" vertical="center"/>
    </xf>
    <xf numFmtId="0" fontId="26" fillId="0" borderId="61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62" fillId="0" borderId="23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2" fillId="9" borderId="25" xfId="0" applyFont="1" applyFill="1" applyBorder="1" applyAlignment="1">
      <alignment horizontal="center" vertical="center"/>
    </xf>
    <xf numFmtId="0" fontId="22" fillId="9" borderId="6" xfId="0" applyFont="1" applyFill="1" applyBorder="1" applyAlignment="1">
      <alignment horizontal="center" vertical="center"/>
    </xf>
    <xf numFmtId="0" fontId="22" fillId="9" borderId="26" xfId="0" applyFont="1" applyFill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2" fillId="0" borderId="64" xfId="0" applyFont="1" applyBorder="1" applyAlignment="1">
      <alignment horizontal="center" vertical="center"/>
    </xf>
    <xf numFmtId="0" fontId="22" fillId="0" borderId="39" xfId="0" applyFont="1" applyBorder="1" applyAlignment="1">
      <alignment horizontal="center" vertical="center"/>
    </xf>
    <xf numFmtId="0" fontId="43" fillId="9" borderId="0" xfId="0" applyFont="1" applyFill="1" applyBorder="1"/>
    <xf numFmtId="1" fontId="45" fillId="9" borderId="0" xfId="0" applyNumberFormat="1" applyFont="1" applyFill="1" applyBorder="1" applyAlignment="1">
      <alignment horizontal="center" vertical="center"/>
    </xf>
    <xf numFmtId="1" fontId="45" fillId="9" borderId="0" xfId="0" applyNumberFormat="1" applyFont="1" applyFill="1" applyBorder="1" applyAlignment="1">
      <alignment vertical="center"/>
    </xf>
    <xf numFmtId="0" fontId="30" fillId="0" borderId="73" xfId="0" applyFont="1" applyFill="1" applyBorder="1" applyAlignment="1">
      <alignment horizontal="center" vertical="center"/>
    </xf>
    <xf numFmtId="16" fontId="32" fillId="0" borderId="73" xfId="0" applyNumberFormat="1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30" fillId="9" borderId="37" xfId="0" applyFont="1" applyFill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16" fontId="32" fillId="0" borderId="37" xfId="0" applyNumberFormat="1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16" fontId="33" fillId="9" borderId="10" xfId="0" applyNumberFormat="1" applyFont="1" applyFill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7" fillId="13" borderId="53" xfId="0" applyFont="1" applyFill="1" applyBorder="1" applyAlignment="1">
      <alignment horizontal="center" vertical="center"/>
    </xf>
    <xf numFmtId="0" fontId="17" fillId="13" borderId="4" xfId="0" applyFont="1" applyFill="1" applyBorder="1" applyAlignment="1">
      <alignment horizontal="center" vertical="center"/>
    </xf>
    <xf numFmtId="0" fontId="17" fillId="13" borderId="55" xfId="0" applyFont="1" applyFill="1" applyBorder="1" applyAlignment="1">
      <alignment horizontal="center" vertical="center"/>
    </xf>
    <xf numFmtId="0" fontId="17" fillId="13" borderId="41" xfId="0" applyFont="1" applyFill="1" applyBorder="1" applyAlignment="1">
      <alignment horizontal="center" vertical="center"/>
    </xf>
    <xf numFmtId="0" fontId="17" fillId="13" borderId="31" xfId="0" applyFont="1" applyFill="1" applyBorder="1" applyAlignment="1">
      <alignment horizontal="center" vertical="center"/>
    </xf>
    <xf numFmtId="0" fontId="17" fillId="13" borderId="78" xfId="0" applyFont="1" applyFill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27" fillId="0" borderId="46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12" fillId="9" borderId="47" xfId="0" applyFont="1" applyFill="1" applyBorder="1" applyAlignment="1">
      <alignment horizontal="center" vertical="center"/>
    </xf>
    <xf numFmtId="0" fontId="12" fillId="9" borderId="71" xfId="0" applyFont="1" applyFill="1" applyBorder="1" applyAlignment="1">
      <alignment horizontal="center" vertical="center"/>
    </xf>
    <xf numFmtId="0" fontId="11" fillId="9" borderId="28" xfId="0" applyFont="1" applyFill="1" applyBorder="1" applyAlignment="1">
      <alignment horizontal="center" vertical="center"/>
    </xf>
    <xf numFmtId="1" fontId="45" fillId="0" borderId="71" xfId="0" applyNumberFormat="1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25" fillId="0" borderId="80" xfId="0" applyFont="1" applyBorder="1" applyAlignment="1">
      <alignment horizontal="center" vertical="center"/>
    </xf>
    <xf numFmtId="0" fontId="81" fillId="0" borderId="1" xfId="0" applyFont="1" applyBorder="1" applyAlignment="1">
      <alignment horizontal="center"/>
    </xf>
    <xf numFmtId="0" fontId="81" fillId="9" borderId="31" xfId="0" applyFont="1" applyFill="1" applyBorder="1" applyAlignment="1">
      <alignment horizontal="center"/>
    </xf>
    <xf numFmtId="0" fontId="11" fillId="9" borderId="63" xfId="0" applyFont="1" applyFill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16" fontId="32" fillId="0" borderId="40" xfId="0" applyNumberFormat="1" applyFont="1" applyBorder="1" applyAlignment="1">
      <alignment horizontal="center" vertical="center"/>
    </xf>
    <xf numFmtId="0" fontId="82" fillId="0" borderId="9" xfId="0" applyFont="1" applyFill="1" applyBorder="1" applyAlignment="1">
      <alignment horizontal="center" vertical="center"/>
    </xf>
    <xf numFmtId="16" fontId="32" fillId="0" borderId="9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0" fontId="81" fillId="0" borderId="31" xfId="0" applyFont="1" applyFill="1" applyBorder="1" applyAlignment="1">
      <alignment horizontal="center"/>
    </xf>
    <xf numFmtId="0" fontId="28" fillId="0" borderId="77" xfId="0" applyFont="1" applyBorder="1" applyAlignment="1">
      <alignment horizontal="center" vertical="center"/>
    </xf>
    <xf numFmtId="0" fontId="25" fillId="0" borderId="79" xfId="0" applyFont="1" applyBorder="1" applyAlignment="1">
      <alignment horizontal="center" vertical="center"/>
    </xf>
    <xf numFmtId="0" fontId="21" fillId="0" borderId="63" xfId="0" applyFont="1" applyBorder="1" applyAlignment="1">
      <alignment vertical="center"/>
    </xf>
    <xf numFmtId="0" fontId="21" fillId="0" borderId="40" xfId="0" applyFont="1" applyBorder="1" applyAlignment="1">
      <alignment vertical="center"/>
    </xf>
    <xf numFmtId="0" fontId="45" fillId="0" borderId="13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45" fillId="9" borderId="19" xfId="0" applyFont="1" applyFill="1" applyBorder="1" applyAlignment="1">
      <alignment horizontal="center" vertical="center"/>
    </xf>
    <xf numFmtId="0" fontId="45" fillId="9" borderId="64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5" fillId="9" borderId="36" xfId="0" applyFont="1" applyFill="1" applyBorder="1" applyAlignment="1">
      <alignment horizontal="center" vertical="center"/>
    </xf>
    <xf numFmtId="0" fontId="66" fillId="0" borderId="37" xfId="0" applyFont="1" applyBorder="1" applyAlignment="1">
      <alignment horizontal="center" vertical="center"/>
    </xf>
    <xf numFmtId="16" fontId="32" fillId="0" borderId="36" xfId="0" applyNumberFormat="1" applyFont="1" applyBorder="1" applyAlignment="1">
      <alignment horizontal="center" vertical="center"/>
    </xf>
    <xf numFmtId="0" fontId="26" fillId="0" borderId="79" xfId="0" applyFont="1" applyBorder="1" applyAlignment="1">
      <alignment horizontal="center" vertical="center"/>
    </xf>
    <xf numFmtId="0" fontId="45" fillId="9" borderId="62" xfId="0" applyFont="1" applyFill="1" applyBorder="1" applyAlignment="1">
      <alignment horizontal="center" vertical="center"/>
    </xf>
    <xf numFmtId="0" fontId="45" fillId="0" borderId="48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63" fillId="0" borderId="40" xfId="0" applyFont="1" applyBorder="1" applyAlignment="1">
      <alignment horizontal="left" vertical="center"/>
    </xf>
    <xf numFmtId="0" fontId="18" fillId="0" borderId="40" xfId="0" applyFont="1" applyBorder="1" applyAlignment="1">
      <alignment horizontal="center" vertical="center"/>
    </xf>
    <xf numFmtId="0" fontId="48" fillId="0" borderId="40" xfId="0" applyFont="1" applyBorder="1" applyAlignment="1">
      <alignment horizontal="left" vertical="center"/>
    </xf>
    <xf numFmtId="0" fontId="48" fillId="0" borderId="60" xfId="0" applyFont="1" applyBorder="1" applyAlignment="1">
      <alignment horizontal="left" vertical="center"/>
    </xf>
    <xf numFmtId="0" fontId="48" fillId="0" borderId="61" xfId="0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0" fillId="9" borderId="10" xfId="0" applyFont="1" applyFill="1" applyBorder="1" applyAlignment="1">
      <alignment horizontal="center" vertical="center"/>
    </xf>
    <xf numFmtId="0" fontId="11" fillId="9" borderId="62" xfId="0" applyFont="1" applyFill="1" applyBorder="1" applyAlignment="1">
      <alignment horizontal="center" vertical="center"/>
    </xf>
    <xf numFmtId="0" fontId="11" fillId="9" borderId="64" xfId="0" applyFont="1" applyFill="1" applyBorder="1" applyAlignment="1">
      <alignment horizontal="center" vertical="center"/>
    </xf>
    <xf numFmtId="0" fontId="11" fillId="9" borderId="66" xfId="0" applyFont="1" applyFill="1" applyBorder="1" applyAlignment="1">
      <alignment horizontal="center" vertical="center"/>
    </xf>
    <xf numFmtId="0" fontId="11" fillId="9" borderId="19" xfId="0" applyFont="1" applyFill="1" applyBorder="1" applyAlignment="1">
      <alignment horizontal="center" vertical="center"/>
    </xf>
    <xf numFmtId="0" fontId="11" fillId="9" borderId="51" xfId="0" applyFont="1" applyFill="1" applyBorder="1" applyAlignment="1">
      <alignment horizontal="center" vertical="center"/>
    </xf>
    <xf numFmtId="0" fontId="11" fillId="9" borderId="47" xfId="0" applyFont="1" applyFill="1" applyBorder="1" applyAlignment="1">
      <alignment horizontal="center" vertical="center"/>
    </xf>
    <xf numFmtId="0" fontId="4" fillId="9" borderId="62" xfId="0" applyFont="1" applyFill="1" applyBorder="1" applyAlignment="1">
      <alignment horizontal="center" vertical="center"/>
    </xf>
    <xf numFmtId="0" fontId="11" fillId="9" borderId="46" xfId="0" applyFont="1" applyFill="1" applyBorder="1" applyAlignment="1">
      <alignment horizontal="center" vertical="center"/>
    </xf>
    <xf numFmtId="0" fontId="11" fillId="9" borderId="58" xfId="0" applyFont="1" applyFill="1" applyBorder="1" applyAlignment="1">
      <alignment horizontal="center" vertical="center"/>
    </xf>
    <xf numFmtId="0" fontId="4" fillId="9" borderId="46" xfId="0" applyFont="1" applyFill="1" applyBorder="1" applyAlignment="1">
      <alignment horizontal="center" vertical="center"/>
    </xf>
    <xf numFmtId="0" fontId="11" fillId="9" borderId="71" xfId="0" applyFont="1" applyFill="1" applyBorder="1" applyAlignment="1">
      <alignment horizontal="center" vertical="center"/>
    </xf>
    <xf numFmtId="0" fontId="84" fillId="0" borderId="1" xfId="0" applyFont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5" fillId="0" borderId="13" xfId="0" applyFont="1" applyBorder="1" applyAlignment="1">
      <alignment horizontal="center" vertical="center"/>
    </xf>
    <xf numFmtId="0" fontId="64" fillId="0" borderId="40" xfId="0" applyFont="1" applyBorder="1" applyAlignment="1">
      <alignment horizontal="left" vertical="center"/>
    </xf>
    <xf numFmtId="0" fontId="43" fillId="0" borderId="40" xfId="0" applyFont="1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21" fillId="0" borderId="4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0" fontId="81" fillId="9" borderId="77" xfId="0" applyFont="1" applyFill="1" applyBorder="1" applyAlignment="1">
      <alignment horizontal="center"/>
    </xf>
    <xf numFmtId="0" fontId="28" fillId="0" borderId="73" xfId="0" applyFont="1" applyBorder="1" applyAlignment="1">
      <alignment horizontal="center" vertical="center"/>
    </xf>
    <xf numFmtId="0" fontId="81" fillId="0" borderId="31" xfId="0" applyFont="1" applyBorder="1" applyAlignment="1">
      <alignment horizontal="center"/>
    </xf>
    <xf numFmtId="0" fontId="6" fillId="9" borderId="47" xfId="0" applyFont="1" applyFill="1" applyBorder="1" applyAlignment="1">
      <alignment horizontal="center" vertical="center"/>
    </xf>
    <xf numFmtId="0" fontId="82" fillId="0" borderId="31" xfId="0" applyFont="1" applyBorder="1" applyAlignment="1">
      <alignment horizontal="center" vertical="center"/>
    </xf>
    <xf numFmtId="0" fontId="82" fillId="0" borderId="41" xfId="0" applyFont="1" applyBorder="1" applyAlignment="1">
      <alignment horizontal="center" vertical="center"/>
    </xf>
    <xf numFmtId="0" fontId="6" fillId="9" borderId="51" xfId="0" applyFont="1" applyFill="1" applyBorder="1" applyAlignment="1">
      <alignment horizontal="center" vertical="center"/>
    </xf>
    <xf numFmtId="0" fontId="6" fillId="9" borderId="46" xfId="0" applyFont="1" applyFill="1" applyBorder="1" applyAlignment="1">
      <alignment horizontal="center" vertical="center"/>
    </xf>
    <xf numFmtId="0" fontId="6" fillId="9" borderId="39" xfId="0" applyFont="1" applyFill="1" applyBorder="1" applyAlignment="1">
      <alignment horizontal="center" vertical="center"/>
    </xf>
    <xf numFmtId="0" fontId="6" fillId="9" borderId="48" xfId="0" applyFont="1" applyFill="1" applyBorder="1" applyAlignment="1">
      <alignment horizontal="center" vertical="center"/>
    </xf>
    <xf numFmtId="0" fontId="6" fillId="9" borderId="40" xfId="0" applyFont="1" applyFill="1" applyBorder="1" applyAlignment="1">
      <alignment horizontal="center" vertical="center"/>
    </xf>
    <xf numFmtId="0" fontId="6" fillId="9" borderId="61" xfId="0" applyFont="1" applyFill="1" applyBorder="1" applyAlignment="1">
      <alignment horizontal="center" vertical="center"/>
    </xf>
    <xf numFmtId="0" fontId="83" fillId="0" borderId="46" xfId="0" applyFont="1" applyBorder="1" applyAlignment="1">
      <alignment horizontal="center" vertical="center"/>
    </xf>
    <xf numFmtId="0" fontId="83" fillId="0" borderId="47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/>
    </xf>
    <xf numFmtId="0" fontId="12" fillId="0" borderId="4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4" fillId="9" borderId="40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45" fillId="0" borderId="77" xfId="0" applyFont="1" applyBorder="1" applyAlignment="1">
      <alignment horizontal="center" vertical="center"/>
    </xf>
    <xf numFmtId="0" fontId="45" fillId="9" borderId="30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0" fillId="9" borderId="77" xfId="0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9" borderId="63" xfId="0" applyFont="1" applyFill="1" applyBorder="1" applyAlignment="1">
      <alignment horizontal="center" vertical="center"/>
    </xf>
    <xf numFmtId="0" fontId="12" fillId="9" borderId="64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16" fontId="25" fillId="0" borderId="40" xfId="0" applyNumberFormat="1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16" fontId="25" fillId="0" borderId="39" xfId="0" applyNumberFormat="1" applyFont="1" applyBorder="1" applyAlignment="1">
      <alignment horizontal="center" vertical="center"/>
    </xf>
    <xf numFmtId="16" fontId="25" fillId="0" borderId="60" xfId="0" applyNumberFormat="1" applyFont="1" applyBorder="1" applyAlignment="1">
      <alignment horizontal="center" vertical="center"/>
    </xf>
    <xf numFmtId="16" fontId="25" fillId="0" borderId="61" xfId="0" applyNumberFormat="1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81" fillId="9" borderId="3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51" fillId="9" borderId="0" xfId="0" applyFont="1" applyFill="1" applyBorder="1" applyAlignment="1">
      <alignment horizontal="center" vertical="center"/>
    </xf>
    <xf numFmtId="0" fontId="25" fillId="9" borderId="0" xfId="0" applyFont="1" applyFill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22" fillId="9" borderId="0" xfId="0" applyFont="1" applyFill="1" applyBorder="1" applyAlignment="1">
      <alignment horizontal="center" vertical="center"/>
    </xf>
    <xf numFmtId="0" fontId="45" fillId="9" borderId="0" xfId="0" applyFont="1" applyFill="1" applyBorder="1" applyAlignment="1">
      <alignment horizontal="center" vertical="center"/>
    </xf>
    <xf numFmtId="0" fontId="55" fillId="9" borderId="0" xfId="0" applyFont="1" applyFill="1" applyBorder="1" applyAlignment="1">
      <alignment horizontal="center" vertical="center" wrapText="1"/>
    </xf>
    <xf numFmtId="0" fontId="25" fillId="9" borderId="0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/>
    </xf>
    <xf numFmtId="0" fontId="69" fillId="9" borderId="0" xfId="0" applyFont="1" applyFill="1" applyBorder="1" applyAlignment="1">
      <alignment horizontal="center" vertical="center"/>
    </xf>
    <xf numFmtId="0" fontId="42" fillId="5" borderId="14" xfId="0" applyFont="1" applyFill="1" applyBorder="1" applyAlignment="1">
      <alignment horizontal="center" vertical="center"/>
    </xf>
    <xf numFmtId="0" fontId="42" fillId="5" borderId="15" xfId="0" applyFont="1" applyFill="1" applyBorder="1" applyAlignment="1">
      <alignment horizontal="center" vertical="center"/>
    </xf>
    <xf numFmtId="0" fontId="42" fillId="5" borderId="16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4" fillId="2" borderId="16" xfId="0" applyFont="1" applyFill="1" applyBorder="1" applyAlignment="1">
      <alignment horizontal="center" vertical="center"/>
    </xf>
    <xf numFmtId="17" fontId="42" fillId="4" borderId="14" xfId="0" applyNumberFormat="1" applyFont="1" applyFill="1" applyBorder="1" applyAlignment="1">
      <alignment horizontal="center" vertical="center"/>
    </xf>
    <xf numFmtId="0" fontId="42" fillId="4" borderId="15" xfId="0" applyFont="1" applyFill="1" applyBorder="1" applyAlignment="1">
      <alignment horizontal="center" vertical="center"/>
    </xf>
    <xf numFmtId="0" fontId="42" fillId="4" borderId="16" xfId="0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32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67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23" fillId="0" borderId="37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/>
    </xf>
    <xf numFmtId="0" fontId="23" fillId="0" borderId="34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6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2" fillId="9" borderId="14" xfId="0" applyFont="1" applyFill="1" applyBorder="1" applyAlignment="1">
      <alignment horizontal="center" vertical="center"/>
    </xf>
    <xf numFmtId="0" fontId="42" fillId="9" borderId="15" xfId="0" applyFont="1" applyFill="1" applyBorder="1" applyAlignment="1">
      <alignment horizontal="center" vertical="center"/>
    </xf>
    <xf numFmtId="0" fontId="42" fillId="9" borderId="16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42" fillId="4" borderId="14" xfId="0" applyFont="1" applyFill="1" applyBorder="1" applyAlignment="1">
      <alignment horizontal="center" vertical="center"/>
    </xf>
    <xf numFmtId="0" fontId="44" fillId="0" borderId="36" xfId="0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24" fillId="2" borderId="34" xfId="0" applyFont="1" applyFill="1" applyBorder="1" applyAlignment="1">
      <alignment horizontal="center" vertical="center"/>
    </xf>
    <xf numFmtId="0" fontId="56" fillId="0" borderId="0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8" fillId="9" borderId="0" xfId="0" applyFont="1" applyFill="1" applyBorder="1" applyAlignment="1">
      <alignment horizontal="center" vertical="center"/>
    </xf>
    <xf numFmtId="0" fontId="44" fillId="9" borderId="0" xfId="0" applyFont="1" applyFill="1" applyBorder="1" applyAlignment="1">
      <alignment horizontal="center" vertical="center"/>
    </xf>
    <xf numFmtId="0" fontId="50" fillId="9" borderId="0" xfId="0" applyFont="1" applyFill="1" applyBorder="1" applyAlignment="1">
      <alignment horizontal="center" vertical="center"/>
    </xf>
    <xf numFmtId="0" fontId="4" fillId="9" borderId="0" xfId="0" applyFont="1" applyFill="1" applyBorder="1" applyAlignment="1">
      <alignment horizontal="center" vertical="center"/>
    </xf>
    <xf numFmtId="0" fontId="23" fillId="0" borderId="57" xfId="0" applyFont="1" applyBorder="1" applyAlignment="1">
      <alignment horizontal="center" vertical="center"/>
    </xf>
    <xf numFmtId="0" fontId="42" fillId="9" borderId="0" xfId="0" applyFont="1" applyFill="1" applyBorder="1" applyAlignment="1">
      <alignment horizontal="center" vertical="center"/>
    </xf>
    <xf numFmtId="0" fontId="38" fillId="3" borderId="28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38" fillId="3" borderId="29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8" fillId="9" borderId="33" xfId="0" applyFont="1" applyFill="1" applyBorder="1" applyAlignment="1">
      <alignment horizontal="center" vertical="center"/>
    </xf>
    <xf numFmtId="0" fontId="18" fillId="9" borderId="35" xfId="0" applyFont="1" applyFill="1" applyBorder="1" applyAlignment="1">
      <alignment horizontal="center" vertical="center"/>
    </xf>
    <xf numFmtId="0" fontId="38" fillId="2" borderId="33" xfId="0" applyFont="1" applyFill="1" applyBorder="1" applyAlignment="1">
      <alignment horizontal="center" vertical="center"/>
    </xf>
    <xf numFmtId="0" fontId="38" fillId="2" borderId="34" xfId="0" applyFont="1" applyFill="1" applyBorder="1" applyAlignment="1">
      <alignment horizontal="center" vertical="center"/>
    </xf>
    <xf numFmtId="0" fontId="38" fillId="3" borderId="35" xfId="0" applyFont="1" applyFill="1" applyBorder="1" applyAlignment="1">
      <alignment horizontal="center" vertical="center" wrapText="1"/>
    </xf>
    <xf numFmtId="0" fontId="72" fillId="3" borderId="33" xfId="0" applyFont="1" applyFill="1" applyBorder="1" applyAlignment="1">
      <alignment horizontal="right" vertical="center"/>
    </xf>
    <xf numFmtId="0" fontId="72" fillId="3" borderId="34" xfId="0" applyFont="1" applyFill="1" applyBorder="1" applyAlignment="1">
      <alignment horizontal="right" vertical="center"/>
    </xf>
    <xf numFmtId="0" fontId="72" fillId="3" borderId="35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44" fillId="0" borderId="14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14" fontId="57" fillId="7" borderId="33" xfId="0" applyNumberFormat="1" applyFont="1" applyFill="1" applyBorder="1" applyAlignment="1">
      <alignment horizontal="center" vertical="center"/>
    </xf>
    <xf numFmtId="0" fontId="57" fillId="7" borderId="34" xfId="0" applyFont="1" applyFill="1" applyBorder="1" applyAlignment="1">
      <alignment horizontal="center" vertical="center"/>
    </xf>
    <xf numFmtId="0" fontId="57" fillId="7" borderId="35" xfId="0" applyFont="1" applyFill="1" applyBorder="1" applyAlignment="1">
      <alignment horizontal="center" vertical="center"/>
    </xf>
    <xf numFmtId="0" fontId="57" fillId="7" borderId="36" xfId="0" applyFont="1" applyFill="1" applyBorder="1" applyAlignment="1">
      <alignment horizontal="center" vertical="center"/>
    </xf>
    <xf numFmtId="0" fontId="57" fillId="7" borderId="37" xfId="0" applyFont="1" applyFill="1" applyBorder="1" applyAlignment="1">
      <alignment horizontal="center" vertical="center"/>
    </xf>
    <xf numFmtId="0" fontId="57" fillId="7" borderId="38" xfId="0" applyFont="1" applyFill="1" applyBorder="1" applyAlignment="1">
      <alignment horizontal="center" vertical="center"/>
    </xf>
    <xf numFmtId="0" fontId="57" fillId="5" borderId="33" xfId="0" applyFont="1" applyFill="1" applyBorder="1" applyAlignment="1">
      <alignment horizontal="center" vertical="center"/>
    </xf>
    <xf numFmtId="0" fontId="57" fillId="5" borderId="34" xfId="0" applyFont="1" applyFill="1" applyBorder="1" applyAlignment="1">
      <alignment horizontal="center" vertical="center"/>
    </xf>
    <xf numFmtId="0" fontId="57" fillId="5" borderId="35" xfId="0" applyFont="1" applyFill="1" applyBorder="1" applyAlignment="1">
      <alignment horizontal="center" vertical="center"/>
    </xf>
    <xf numFmtId="0" fontId="57" fillId="5" borderId="36" xfId="0" applyFont="1" applyFill="1" applyBorder="1" applyAlignment="1">
      <alignment horizontal="center" vertical="center"/>
    </xf>
    <xf numFmtId="0" fontId="57" fillId="5" borderId="37" xfId="0" applyFont="1" applyFill="1" applyBorder="1" applyAlignment="1">
      <alignment horizontal="center" vertical="center"/>
    </xf>
    <xf numFmtId="0" fontId="57" fillId="5" borderId="38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22" fillId="0" borderId="5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0" fontId="29" fillId="0" borderId="37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23" fillId="5" borderId="33" xfId="0" applyFont="1" applyFill="1" applyBorder="1" applyAlignment="1">
      <alignment horizontal="center" vertical="center" wrapText="1"/>
    </xf>
    <xf numFmtId="0" fontId="23" fillId="5" borderId="28" xfId="0" applyFont="1" applyFill="1" applyBorder="1" applyAlignment="1">
      <alignment horizontal="center" vertical="center" wrapText="1"/>
    </xf>
    <xf numFmtId="0" fontId="23" fillId="5" borderId="3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58" fillId="0" borderId="33" xfId="0" applyFont="1" applyBorder="1" applyAlignment="1">
      <alignment horizontal="center" vertical="center"/>
    </xf>
    <xf numFmtId="0" fontId="58" fillId="0" borderId="34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7" fillId="5" borderId="33" xfId="0" applyFont="1" applyFill="1" applyBorder="1" applyAlignment="1">
      <alignment horizontal="center" vertical="center" wrapText="1"/>
    </xf>
    <xf numFmtId="0" fontId="27" fillId="5" borderId="34" xfId="0" applyFont="1" applyFill="1" applyBorder="1" applyAlignment="1">
      <alignment horizontal="center" vertical="center" wrapText="1"/>
    </xf>
    <xf numFmtId="0" fontId="27" fillId="5" borderId="35" xfId="0" applyFont="1" applyFill="1" applyBorder="1" applyAlignment="1">
      <alignment horizontal="center" vertical="center" wrapText="1"/>
    </xf>
    <xf numFmtId="0" fontId="27" fillId="5" borderId="28" xfId="0" applyFont="1" applyFill="1" applyBorder="1" applyAlignment="1">
      <alignment horizontal="center" vertical="center" wrapText="1"/>
    </xf>
    <xf numFmtId="0" fontId="27" fillId="5" borderId="0" xfId="0" applyFont="1" applyFill="1" applyBorder="1" applyAlignment="1">
      <alignment horizontal="center" vertical="center" wrapText="1"/>
    </xf>
    <xf numFmtId="0" fontId="27" fillId="5" borderId="29" xfId="0" applyFont="1" applyFill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23" fillId="8" borderId="45" xfId="0" applyFont="1" applyFill="1" applyBorder="1" applyAlignment="1">
      <alignment horizontal="center" vertical="center" wrapText="1"/>
    </xf>
    <xf numFmtId="0" fontId="23" fillId="8" borderId="71" xfId="0" applyFont="1" applyFill="1" applyBorder="1" applyAlignment="1">
      <alignment horizontal="center" vertical="center" wrapText="1"/>
    </xf>
    <xf numFmtId="0" fontId="23" fillId="8" borderId="58" xfId="0" applyFont="1" applyFill="1" applyBorder="1" applyAlignment="1">
      <alignment horizontal="center" vertical="center" wrapText="1"/>
    </xf>
    <xf numFmtId="0" fontId="49" fillId="8" borderId="45" xfId="0" applyFont="1" applyFill="1" applyBorder="1" applyAlignment="1">
      <alignment horizontal="center" vertical="center"/>
    </xf>
    <xf numFmtId="0" fontId="49" fillId="8" borderId="71" xfId="0" applyFont="1" applyFill="1" applyBorder="1" applyAlignment="1">
      <alignment horizontal="center" vertical="center"/>
    </xf>
    <xf numFmtId="0" fontId="49" fillId="8" borderId="58" xfId="0" applyFont="1" applyFill="1" applyBorder="1" applyAlignment="1">
      <alignment horizontal="center" vertical="center"/>
    </xf>
    <xf numFmtId="0" fontId="62" fillId="7" borderId="45" xfId="0" applyFont="1" applyFill="1" applyBorder="1" applyAlignment="1">
      <alignment horizontal="center" vertical="center" wrapText="1"/>
    </xf>
    <xf numFmtId="0" fontId="62" fillId="7" borderId="71" xfId="0" applyFont="1" applyFill="1" applyBorder="1" applyAlignment="1">
      <alignment horizontal="center" vertical="center" wrapText="1"/>
    </xf>
    <xf numFmtId="0" fontId="62" fillId="7" borderId="36" xfId="0" applyFont="1" applyFill="1" applyBorder="1" applyAlignment="1">
      <alignment horizontal="center" vertical="center" wrapText="1"/>
    </xf>
    <xf numFmtId="17" fontId="23" fillId="2" borderId="14" xfId="0" applyNumberFormat="1" applyFont="1" applyFill="1" applyBorder="1" applyAlignment="1">
      <alignment horizontal="center" vertical="center"/>
    </xf>
    <xf numFmtId="0" fontId="23" fillId="2" borderId="16" xfId="0" applyFont="1" applyFill="1" applyBorder="1" applyAlignment="1">
      <alignment horizontal="center" vertical="center"/>
    </xf>
    <xf numFmtId="0" fontId="16" fillId="6" borderId="14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16" xfId="0" applyFont="1" applyFill="1" applyBorder="1" applyAlignment="1">
      <alignment horizontal="center" vertical="center"/>
    </xf>
    <xf numFmtId="0" fontId="49" fillId="0" borderId="45" xfId="0" applyFont="1" applyBorder="1" applyAlignment="1">
      <alignment horizontal="center" vertical="center"/>
    </xf>
    <xf numFmtId="0" fontId="49" fillId="0" borderId="71" xfId="0" applyFont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8" fillId="6" borderId="16" xfId="0" applyFont="1" applyFill="1" applyBorder="1" applyAlignment="1">
      <alignment horizontal="center" vertical="center"/>
    </xf>
    <xf numFmtId="0" fontId="24" fillId="4" borderId="14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4" fillId="4" borderId="16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 vertical="center"/>
    </xf>
    <xf numFmtId="0" fontId="24" fillId="2" borderId="36" xfId="0" applyFont="1" applyFill="1" applyBorder="1" applyAlignment="1">
      <alignment horizontal="center" vertical="center"/>
    </xf>
    <xf numFmtId="0" fontId="24" fillId="2" borderId="37" xfId="0" applyFont="1" applyFill="1" applyBorder="1" applyAlignment="1">
      <alignment horizontal="center" vertical="center"/>
    </xf>
    <xf numFmtId="0" fontId="24" fillId="2" borderId="38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 wrapText="1"/>
    </xf>
    <xf numFmtId="0" fontId="11" fillId="2" borderId="71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71" xfId="0" applyFont="1" applyBorder="1" applyAlignment="1">
      <alignment horizontal="center" vertical="center"/>
    </xf>
    <xf numFmtId="0" fontId="76" fillId="11" borderId="14" xfId="0" applyFont="1" applyFill="1" applyBorder="1" applyAlignment="1">
      <alignment horizontal="center" vertical="center"/>
    </xf>
    <xf numFmtId="0" fontId="76" fillId="11" borderId="15" xfId="0" applyFont="1" applyFill="1" applyBorder="1" applyAlignment="1">
      <alignment horizontal="center" vertical="center"/>
    </xf>
    <xf numFmtId="0" fontId="76" fillId="11" borderId="16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76" fillId="10" borderId="14" xfId="0" applyFont="1" applyFill="1" applyBorder="1" applyAlignment="1">
      <alignment horizontal="center" vertical="center"/>
    </xf>
    <xf numFmtId="0" fontId="76" fillId="10" borderId="15" xfId="0" applyFont="1" applyFill="1" applyBorder="1" applyAlignment="1">
      <alignment horizontal="center" vertical="center"/>
    </xf>
    <xf numFmtId="0" fontId="76" fillId="10" borderId="16" xfId="0" applyFont="1" applyFill="1" applyBorder="1" applyAlignment="1">
      <alignment horizontal="center" vertical="center"/>
    </xf>
    <xf numFmtId="0" fontId="73" fillId="2" borderId="14" xfId="0" applyFont="1" applyFill="1" applyBorder="1" applyAlignment="1">
      <alignment horizontal="center" vertical="center"/>
    </xf>
    <xf numFmtId="0" fontId="73" fillId="2" borderId="15" xfId="0" applyFont="1" applyFill="1" applyBorder="1" applyAlignment="1">
      <alignment horizontal="center" vertical="center"/>
    </xf>
    <xf numFmtId="0" fontId="73" fillId="2" borderId="16" xfId="0" applyFont="1" applyFill="1" applyBorder="1" applyAlignment="1">
      <alignment horizontal="center" vertical="center"/>
    </xf>
    <xf numFmtId="0" fontId="74" fillId="2" borderId="14" xfId="0" applyFont="1" applyFill="1" applyBorder="1" applyAlignment="1">
      <alignment horizontal="center" vertical="center"/>
    </xf>
    <xf numFmtId="0" fontId="74" fillId="2" borderId="15" xfId="0" applyFont="1" applyFill="1" applyBorder="1" applyAlignment="1">
      <alignment horizontal="center" vertical="center"/>
    </xf>
    <xf numFmtId="0" fontId="74" fillId="2" borderId="16" xfId="0" applyFont="1" applyFill="1" applyBorder="1" applyAlignment="1">
      <alignment horizontal="center" vertical="center"/>
    </xf>
    <xf numFmtId="0" fontId="26" fillId="0" borderId="7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75" fillId="0" borderId="14" xfId="0" applyFont="1" applyBorder="1" applyAlignment="1">
      <alignment horizontal="center" vertical="center"/>
    </xf>
    <xf numFmtId="0" fontId="75" fillId="0" borderId="15" xfId="0" applyFont="1" applyBorder="1" applyAlignment="1">
      <alignment horizontal="center" vertical="center"/>
    </xf>
    <xf numFmtId="0" fontId="75" fillId="0" borderId="16" xfId="0" applyFont="1" applyBorder="1" applyAlignment="1">
      <alignment horizontal="center" vertical="center"/>
    </xf>
    <xf numFmtId="0" fontId="76" fillId="12" borderId="14" xfId="0" applyFont="1" applyFill="1" applyBorder="1" applyAlignment="1">
      <alignment horizontal="center" vertical="center"/>
    </xf>
    <xf numFmtId="0" fontId="76" fillId="12" borderId="15" xfId="0" applyFont="1" applyFill="1" applyBorder="1" applyAlignment="1">
      <alignment horizontal="center" vertical="center"/>
    </xf>
    <xf numFmtId="0" fontId="76" fillId="12" borderId="16" xfId="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11" fillId="9" borderId="45" xfId="0" applyFont="1" applyFill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9" borderId="48" xfId="0" applyFont="1" applyFill="1" applyBorder="1" applyAlignment="1">
      <alignment horizontal="center" vertical="center"/>
    </xf>
    <xf numFmtId="0" fontId="4" fillId="9" borderId="47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9" borderId="31" xfId="0" applyFont="1" applyFill="1" applyBorder="1" applyAlignment="1">
      <alignment horizontal="center" vertical="center"/>
    </xf>
    <xf numFmtId="0" fontId="12" fillId="9" borderId="52" xfId="0" applyFont="1" applyFill="1" applyBorder="1" applyAlignment="1">
      <alignment horizontal="center" vertical="center"/>
    </xf>
    <xf numFmtId="0" fontId="83" fillId="0" borderId="3" xfId="0" applyFont="1" applyBorder="1" applyAlignment="1">
      <alignment horizontal="center" vertical="center"/>
    </xf>
    <xf numFmtId="0" fontId="83" fillId="0" borderId="40" xfId="0" applyFont="1" applyBorder="1" applyAlignment="1">
      <alignment horizontal="center" vertical="center"/>
    </xf>
    <xf numFmtId="0" fontId="83" fillId="0" borderId="46" xfId="0" applyFont="1" applyFill="1" applyBorder="1" applyAlignment="1">
      <alignment horizontal="center" vertical="center"/>
    </xf>
    <xf numFmtId="0" fontId="68" fillId="9" borderId="40" xfId="0" applyFont="1" applyFill="1" applyBorder="1" applyAlignment="1">
      <alignment horizontal="center" vertical="center"/>
    </xf>
    <xf numFmtId="0" fontId="67" fillId="0" borderId="46" xfId="0" applyFont="1" applyBorder="1" applyAlignment="1">
      <alignment horizontal="center" vertical="center"/>
    </xf>
    <xf numFmtId="0" fontId="67" fillId="0" borderId="39" xfId="0" applyFont="1" applyBorder="1" applyAlignment="1">
      <alignment horizontal="center" vertical="center"/>
    </xf>
    <xf numFmtId="0" fontId="23" fillId="0" borderId="14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0" fontId="23" fillId="0" borderId="16" xfId="0" applyFont="1" applyBorder="1" applyAlignment="1">
      <alignment vertical="center" wrapText="1"/>
    </xf>
    <xf numFmtId="0" fontId="23" fillId="0" borderId="43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2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40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23" fillId="0" borderId="65" xfId="0" applyFont="1" applyBorder="1" applyAlignment="1">
      <alignment vertical="center"/>
    </xf>
    <xf numFmtId="0" fontId="23" fillId="0" borderId="61" xfId="0" applyFont="1" applyBorder="1" applyAlignment="1">
      <alignment vertical="center"/>
    </xf>
    <xf numFmtId="0" fontId="82" fillId="0" borderId="30" xfId="0" applyFont="1" applyBorder="1" applyAlignment="1">
      <alignment horizontal="center" vertical="center"/>
    </xf>
    <xf numFmtId="0" fontId="82" fillId="0" borderId="8" xfId="0" applyFont="1" applyFill="1" applyBorder="1" applyAlignment="1">
      <alignment horizontal="center" vertical="center"/>
    </xf>
    <xf numFmtId="0" fontId="81" fillId="14" borderId="30" xfId="0" applyFont="1" applyFill="1" applyBorder="1" applyAlignment="1">
      <alignment horizontal="center"/>
    </xf>
    <xf numFmtId="0" fontId="81" fillId="14" borderId="8" xfId="0" applyFont="1" applyFill="1" applyBorder="1" applyAlignment="1">
      <alignment horizontal="center"/>
    </xf>
    <xf numFmtId="0" fontId="11" fillId="14" borderId="7" xfId="0" applyFont="1" applyFill="1" applyBorder="1" applyAlignment="1">
      <alignment horizontal="center" vertical="center"/>
    </xf>
    <xf numFmtId="0" fontId="32" fillId="14" borderId="8" xfId="0" applyFont="1" applyFill="1" applyBorder="1" applyAlignment="1">
      <alignment horizontal="center" vertical="center"/>
    </xf>
    <xf numFmtId="0" fontId="22" fillId="14" borderId="8" xfId="0" applyFont="1" applyFill="1" applyBorder="1" applyAlignment="1">
      <alignment horizontal="center" vertical="center"/>
    </xf>
    <xf numFmtId="0" fontId="26" fillId="14" borderId="8" xfId="0" applyFont="1" applyFill="1" applyBorder="1" applyAlignment="1">
      <alignment horizontal="center" vertical="center"/>
    </xf>
    <xf numFmtId="0" fontId="27" fillId="14" borderId="8" xfId="0" applyFont="1" applyFill="1" applyBorder="1" applyAlignment="1">
      <alignment horizontal="center" vertical="center"/>
    </xf>
    <xf numFmtId="0" fontId="23" fillId="14" borderId="43" xfId="0" applyFont="1" applyFill="1" applyBorder="1" applyAlignment="1">
      <alignment vertical="center"/>
    </xf>
    <xf numFmtId="0" fontId="23" fillId="14" borderId="20" xfId="0" applyFont="1" applyFill="1" applyBorder="1" applyAlignment="1">
      <alignment vertical="center"/>
    </xf>
    <xf numFmtId="0" fontId="23" fillId="14" borderId="21" xfId="0" applyFont="1" applyFill="1" applyBorder="1" applyAlignment="1">
      <alignment vertical="center"/>
    </xf>
    <xf numFmtId="0" fontId="27" fillId="0" borderId="36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81" fillId="9" borderId="25" xfId="0" applyFont="1" applyFill="1" applyBorder="1" applyAlignment="1">
      <alignment horizontal="center"/>
    </xf>
    <xf numFmtId="0" fontId="81" fillId="0" borderId="6" xfId="0" applyFont="1" applyBorder="1" applyAlignment="1">
      <alignment horizontal="center"/>
    </xf>
    <xf numFmtId="0" fontId="32" fillId="0" borderId="6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82" fillId="0" borderId="22" xfId="0" applyFont="1" applyBorder="1" applyAlignment="1">
      <alignment horizontal="center" vertical="center"/>
    </xf>
    <xf numFmtId="0" fontId="82" fillId="0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45" fillId="9" borderId="33" xfId="0" applyFont="1" applyFill="1" applyBorder="1" applyAlignment="1">
      <alignment horizontal="center" vertical="center"/>
    </xf>
    <xf numFmtId="0" fontId="45" fillId="0" borderId="45" xfId="0" applyFont="1" applyFill="1" applyBorder="1" applyAlignment="1">
      <alignment horizontal="center" vertical="center"/>
    </xf>
    <xf numFmtId="0" fontId="66" fillId="0" borderId="34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8" fillId="0" borderId="57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3" fillId="0" borderId="65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1" fontId="45" fillId="9" borderId="47" xfId="0" applyNumberFormat="1" applyFont="1" applyFill="1" applyBorder="1" applyAlignment="1">
      <alignment horizontal="center" vertical="center"/>
    </xf>
    <xf numFmtId="0" fontId="11" fillId="9" borderId="49" xfId="0" applyFont="1" applyFill="1" applyBorder="1" applyAlignment="1">
      <alignment horizontal="center" vertical="center"/>
    </xf>
    <xf numFmtId="16" fontId="32" fillId="9" borderId="64" xfId="0" applyNumberFormat="1" applyFont="1" applyFill="1" applyBorder="1" applyAlignment="1">
      <alignment horizontal="center" vertical="center"/>
    </xf>
    <xf numFmtId="0" fontId="0" fillId="9" borderId="30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0" fontId="0" fillId="9" borderId="68" xfId="0" applyFill="1" applyBorder="1" applyAlignment="1">
      <alignment horizontal="center" vertical="center"/>
    </xf>
    <xf numFmtId="1" fontId="20" fillId="9" borderId="39" xfId="0" applyNumberFormat="1" applyFont="1" applyFill="1" applyBorder="1" applyAlignment="1">
      <alignment horizontal="center" vertical="center"/>
    </xf>
    <xf numFmtId="1" fontId="45" fillId="0" borderId="45" xfId="0" applyNumberFormat="1" applyFont="1" applyFill="1" applyBorder="1" applyAlignment="1">
      <alignment horizontal="center" vertical="center"/>
    </xf>
    <xf numFmtId="0" fontId="28" fillId="0" borderId="34" xfId="0" applyFont="1" applyBorder="1" applyAlignment="1">
      <alignment horizontal="center" vertical="center"/>
    </xf>
    <xf numFmtId="1" fontId="20" fillId="0" borderId="35" xfId="0" applyNumberFormat="1" applyFont="1" applyBorder="1" applyAlignment="1">
      <alignment horizontal="center" vertical="center"/>
    </xf>
    <xf numFmtId="0" fontId="28" fillId="0" borderId="41" xfId="0" applyFont="1" applyBorder="1" applyAlignment="1">
      <alignment horizontal="center" vertical="center"/>
    </xf>
    <xf numFmtId="1" fontId="45" fillId="0" borderId="58" xfId="0" applyNumberFormat="1" applyFont="1" applyFill="1" applyBorder="1" applyAlignment="1">
      <alignment horizontal="center" vertical="center"/>
    </xf>
    <xf numFmtId="0" fontId="28" fillId="9" borderId="31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/>
    </xf>
  </cellXfs>
  <cellStyles count="170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/>
    <cellStyle name="Normal" xfId="0" builtinId="0"/>
  </cellStyles>
  <dxfs count="0"/>
  <tableStyles count="0" defaultTableStyle="TableStyleMedium9" defaultPivotStyle="PivotStyleLight16"/>
  <colors>
    <mruColors>
      <color rgb="FF3333CC"/>
      <color rgb="FF0000FF"/>
      <color rgb="FFCC9900"/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=@counta(C6:C17)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=@counta(C6:C18)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=@counta(C6:C25)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T62"/>
  <sheetViews>
    <sheetView topLeftCell="A13" zoomScale="85" zoomScaleNormal="85" workbookViewId="0">
      <selection activeCell="K25" sqref="K25"/>
    </sheetView>
  </sheetViews>
  <sheetFormatPr defaultColWidth="9.109375" defaultRowHeight="15.6"/>
  <cols>
    <col min="1" max="1" width="3.5546875" style="45" customWidth="1"/>
    <col min="2" max="2" width="23.44140625" style="143" customWidth="1"/>
    <col min="3" max="3" width="7" style="426" customWidth="1"/>
    <col min="4" max="4" width="7.109375" style="44" customWidth="1"/>
    <col min="5" max="5" width="9.6640625" style="57" customWidth="1"/>
    <col min="6" max="8" width="4.6640625" style="45" customWidth="1"/>
    <col min="9" max="9" width="7.88671875" style="45" customWidth="1"/>
    <col min="10" max="12" width="4.44140625" style="45" customWidth="1"/>
    <col min="13" max="13" width="8.109375" style="45" customWidth="1"/>
    <col min="14" max="14" width="9.109375" style="420"/>
    <col min="15" max="15" width="10.109375" style="45" customWidth="1"/>
    <col min="16" max="16" width="11" style="45" customWidth="1"/>
    <col min="17" max="17" width="3" style="45" customWidth="1"/>
    <col min="18" max="18" width="4.5546875" style="45" customWidth="1"/>
    <col min="19" max="19" width="20.5546875" style="45" customWidth="1"/>
    <col min="20" max="20" width="7.33203125" style="143" customWidth="1"/>
    <col min="21" max="16384" width="9.109375" style="45"/>
  </cols>
  <sheetData>
    <row r="1" spans="2:20" ht="16.2" thickBot="1">
      <c r="B1" s="140"/>
      <c r="C1" s="94"/>
      <c r="D1"/>
      <c r="E1"/>
      <c r="F1"/>
      <c r="G1"/>
      <c r="H1"/>
      <c r="I1"/>
      <c r="J1"/>
      <c r="K1"/>
      <c r="L1"/>
    </row>
    <row r="2" spans="2:20" ht="24.75" customHeight="1" thickBot="1">
      <c r="B2" s="966" t="s">
        <v>174</v>
      </c>
      <c r="C2" s="967"/>
      <c r="D2" s="967"/>
      <c r="E2" s="967"/>
      <c r="F2" s="967"/>
      <c r="G2" s="967"/>
      <c r="H2" s="968"/>
      <c r="I2" s="972" t="s">
        <v>173</v>
      </c>
      <c r="J2" s="973"/>
      <c r="K2" s="973"/>
      <c r="L2" s="973"/>
      <c r="M2" s="973"/>
      <c r="N2" s="973"/>
      <c r="O2" s="973"/>
      <c r="P2" s="974"/>
    </row>
    <row r="3" spans="2:20" ht="16.2" thickBot="1"/>
    <row r="4" spans="2:20" ht="28.5" customHeight="1" thickBot="1">
      <c r="B4" s="969" t="s">
        <v>245</v>
      </c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0"/>
      <c r="O4" s="970"/>
      <c r="P4" s="971"/>
    </row>
    <row r="5" spans="2:20" s="98" customFormat="1" ht="27.6">
      <c r="B5" s="142" t="s">
        <v>0</v>
      </c>
      <c r="C5" s="427" t="s">
        <v>1</v>
      </c>
      <c r="D5" s="84" t="s">
        <v>42</v>
      </c>
      <c r="E5" s="86" t="s">
        <v>43</v>
      </c>
      <c r="F5" s="74" t="s">
        <v>2</v>
      </c>
      <c r="G5" s="566" t="s">
        <v>3</v>
      </c>
      <c r="H5" s="75" t="s">
        <v>33</v>
      </c>
      <c r="I5" s="76" t="s">
        <v>16</v>
      </c>
      <c r="J5" s="74" t="s">
        <v>13</v>
      </c>
      <c r="K5" s="77" t="s">
        <v>14</v>
      </c>
      <c r="L5" s="55" t="s">
        <v>15</v>
      </c>
      <c r="M5" s="76" t="s">
        <v>16</v>
      </c>
      <c r="N5" s="421" t="s">
        <v>8</v>
      </c>
      <c r="O5" s="256" t="s">
        <v>34</v>
      </c>
      <c r="P5" s="560" t="s">
        <v>24</v>
      </c>
      <c r="S5" s="98" t="s">
        <v>87</v>
      </c>
    </row>
    <row r="6" spans="2:20">
      <c r="B6" s="823" t="s">
        <v>128</v>
      </c>
      <c r="C6" s="535">
        <v>1383</v>
      </c>
      <c r="D6" s="68" t="s">
        <v>9</v>
      </c>
      <c r="E6" s="87" t="s">
        <v>52</v>
      </c>
      <c r="F6" s="49">
        <v>94</v>
      </c>
      <c r="G6" s="50">
        <v>94</v>
      </c>
      <c r="H6" s="52">
        <v>94</v>
      </c>
      <c r="I6" s="51">
        <f t="shared" ref="I6:I37" si="0">SUM($F6:$H6)</f>
        <v>282</v>
      </c>
      <c r="J6" s="631">
        <v>97</v>
      </c>
      <c r="K6" s="632">
        <v>94</v>
      </c>
      <c r="L6" s="633">
        <v>98</v>
      </c>
      <c r="M6" s="51">
        <f t="shared" ref="M6:M37" si="1">SUM($J6:$L6)</f>
        <v>289</v>
      </c>
      <c r="N6" s="423">
        <f t="shared" ref="N6:N37" si="2">$M6+$I6</f>
        <v>571</v>
      </c>
      <c r="O6" s="978"/>
      <c r="P6" s="979"/>
    </row>
    <row r="7" spans="2:20">
      <c r="B7" s="823" t="s">
        <v>127</v>
      </c>
      <c r="C7" s="535">
        <v>2</v>
      </c>
      <c r="D7" s="68" t="s">
        <v>9</v>
      </c>
      <c r="E7" s="87" t="s">
        <v>46</v>
      </c>
      <c r="F7" s="357">
        <v>92</v>
      </c>
      <c r="G7" s="358">
        <v>94</v>
      </c>
      <c r="H7" s="52">
        <v>92</v>
      </c>
      <c r="I7" s="51">
        <f>SUM($F7:$H7)</f>
        <v>278</v>
      </c>
      <c r="J7" s="728">
        <v>95</v>
      </c>
      <c r="K7" s="729">
        <v>97</v>
      </c>
      <c r="L7" s="52">
        <v>97</v>
      </c>
      <c r="M7" s="51">
        <f>SUM($J7:$L7)</f>
        <v>289</v>
      </c>
      <c r="N7" s="423">
        <f>$M7+$I7</f>
        <v>567</v>
      </c>
      <c r="O7" s="978"/>
      <c r="P7" s="979"/>
    </row>
    <row r="8" spans="2:20" s="521" customFormat="1">
      <c r="B8" s="823" t="s">
        <v>191</v>
      </c>
      <c r="C8" s="535">
        <v>1194</v>
      </c>
      <c r="D8" s="68" t="s">
        <v>9</v>
      </c>
      <c r="E8" s="87" t="s">
        <v>44</v>
      </c>
      <c r="F8" s="519">
        <v>95</v>
      </c>
      <c r="G8" s="520">
        <v>96</v>
      </c>
      <c r="H8" s="52">
        <v>91</v>
      </c>
      <c r="I8" s="51">
        <f>SUM($F8:$H8)</f>
        <v>282</v>
      </c>
      <c r="J8" s="631">
        <v>97</v>
      </c>
      <c r="K8" s="632">
        <v>92</v>
      </c>
      <c r="L8" s="633">
        <v>93</v>
      </c>
      <c r="M8" s="51">
        <f>SUM($J8:$L8)</f>
        <v>282</v>
      </c>
      <c r="N8" s="423">
        <f>$M8+$I8</f>
        <v>564</v>
      </c>
      <c r="O8" s="978"/>
      <c r="P8" s="979"/>
      <c r="T8" s="143"/>
    </row>
    <row r="9" spans="2:20" ht="16.2" thickBot="1">
      <c r="B9" s="866" t="s">
        <v>140</v>
      </c>
      <c r="C9" s="553">
        <v>2434</v>
      </c>
      <c r="D9" s="375" t="s">
        <v>9</v>
      </c>
      <c r="E9" s="114" t="s">
        <v>51</v>
      </c>
      <c r="F9" s="152">
        <v>88</v>
      </c>
      <c r="G9" s="153">
        <v>91</v>
      </c>
      <c r="H9" s="154">
        <v>92</v>
      </c>
      <c r="I9" s="762">
        <f>SUM($F9:$H9)</f>
        <v>271</v>
      </c>
      <c r="J9" s="152">
        <v>90</v>
      </c>
      <c r="K9" s="153">
        <v>92</v>
      </c>
      <c r="L9" s="154">
        <v>94</v>
      </c>
      <c r="M9" s="762">
        <f>SUM($J9:$L9)</f>
        <v>276</v>
      </c>
      <c r="N9" s="425">
        <f>$M9+$I9</f>
        <v>547</v>
      </c>
      <c r="O9" s="980"/>
      <c r="P9" s="981"/>
    </row>
    <row r="10" spans="2:20" s="475" customFormat="1">
      <c r="B10" s="867" t="s">
        <v>135</v>
      </c>
      <c r="C10" s="578">
        <v>1281</v>
      </c>
      <c r="D10" s="65" t="s">
        <v>10</v>
      </c>
      <c r="E10" s="95" t="s">
        <v>46</v>
      </c>
      <c r="F10" s="191">
        <v>93</v>
      </c>
      <c r="G10" s="726">
        <v>92</v>
      </c>
      <c r="H10" s="727">
        <v>96</v>
      </c>
      <c r="I10" s="289">
        <f t="shared" si="0"/>
        <v>281</v>
      </c>
      <c r="J10" s="763">
        <v>91</v>
      </c>
      <c r="K10" s="764">
        <v>95</v>
      </c>
      <c r="L10" s="765">
        <v>89</v>
      </c>
      <c r="M10" s="377">
        <f t="shared" si="1"/>
        <v>275</v>
      </c>
      <c r="N10" s="422">
        <f t="shared" si="2"/>
        <v>556</v>
      </c>
      <c r="O10" s="708" t="str">
        <f>IF(N10&gt;564,"Yes","NO")</f>
        <v>NO</v>
      </c>
      <c r="P10" s="727"/>
      <c r="T10" s="143"/>
    </row>
    <row r="11" spans="2:20" s="521" customFormat="1">
      <c r="B11" s="823" t="s">
        <v>129</v>
      </c>
      <c r="C11" s="535">
        <v>2218</v>
      </c>
      <c r="D11" s="68" t="s">
        <v>10</v>
      </c>
      <c r="E11" s="96" t="s">
        <v>46</v>
      </c>
      <c r="F11" s="192">
        <v>93</v>
      </c>
      <c r="G11" s="729">
        <v>85</v>
      </c>
      <c r="H11" s="730">
        <v>89</v>
      </c>
      <c r="I11" s="288">
        <f t="shared" ref="I11:I19" si="3">SUM($F11:$H11)</f>
        <v>267</v>
      </c>
      <c r="J11" s="642">
        <v>96</v>
      </c>
      <c r="K11" s="632">
        <v>83</v>
      </c>
      <c r="L11" s="643">
        <v>96</v>
      </c>
      <c r="M11" s="378">
        <f t="shared" ref="M11:M19" si="4">SUM($J11:$L11)</f>
        <v>275</v>
      </c>
      <c r="N11" s="423">
        <f t="shared" ref="N11:N19" si="5">$M11+$I11</f>
        <v>542</v>
      </c>
      <c r="O11" s="562" t="str">
        <f t="shared" ref="O11" si="6">IF(N11&gt;564,"Yes","NO")</f>
        <v>NO</v>
      </c>
      <c r="P11" s="730"/>
      <c r="T11" s="143"/>
    </row>
    <row r="12" spans="2:20">
      <c r="B12" s="865" t="s">
        <v>185</v>
      </c>
      <c r="C12" s="537">
        <v>309</v>
      </c>
      <c r="D12" s="67" t="s">
        <v>10</v>
      </c>
      <c r="E12" s="121" t="s">
        <v>186</v>
      </c>
      <c r="F12" s="485">
        <v>85</v>
      </c>
      <c r="G12" s="195">
        <v>87</v>
      </c>
      <c r="H12" s="486">
        <v>88</v>
      </c>
      <c r="I12" s="487">
        <f t="shared" si="3"/>
        <v>260</v>
      </c>
      <c r="J12" s="750">
        <v>87</v>
      </c>
      <c r="K12" s="640">
        <v>90</v>
      </c>
      <c r="L12" s="752">
        <v>89</v>
      </c>
      <c r="M12" s="488">
        <f t="shared" si="4"/>
        <v>266</v>
      </c>
      <c r="N12" s="480">
        <f t="shared" si="5"/>
        <v>526</v>
      </c>
      <c r="O12" s="753" t="str">
        <f>IF(N12&gt;564,"Yes","NO")</f>
        <v>NO</v>
      </c>
      <c r="P12" s="486" t="str">
        <f>IF(O12="Yes","M","")</f>
        <v/>
      </c>
    </row>
    <row r="13" spans="2:20" s="733" customFormat="1">
      <c r="B13" s="865" t="s">
        <v>183</v>
      </c>
      <c r="C13" s="537">
        <v>169</v>
      </c>
      <c r="D13" s="156" t="s">
        <v>10</v>
      </c>
      <c r="E13" s="121" t="s">
        <v>51</v>
      </c>
      <c r="F13" s="485">
        <v>92</v>
      </c>
      <c r="G13" s="195">
        <v>88</v>
      </c>
      <c r="H13" s="486">
        <v>93</v>
      </c>
      <c r="I13" s="487">
        <f t="shared" si="3"/>
        <v>273</v>
      </c>
      <c r="J13" s="767">
        <v>83</v>
      </c>
      <c r="K13" s="195">
        <v>78</v>
      </c>
      <c r="L13" s="768">
        <v>90</v>
      </c>
      <c r="M13" s="488">
        <f t="shared" si="4"/>
        <v>251</v>
      </c>
      <c r="N13" s="480">
        <f t="shared" si="5"/>
        <v>524</v>
      </c>
      <c r="O13" s="562" t="str">
        <f>IF(N13&gt;564,"Yes","NO")</f>
        <v>NO</v>
      </c>
      <c r="P13" s="486"/>
      <c r="T13" s="143"/>
    </row>
    <row r="14" spans="2:20" s="733" customFormat="1">
      <c r="B14" s="823" t="s">
        <v>131</v>
      </c>
      <c r="C14" s="535">
        <v>1668</v>
      </c>
      <c r="D14" s="372" t="s">
        <v>10</v>
      </c>
      <c r="E14" s="96" t="s">
        <v>46</v>
      </c>
      <c r="F14" s="192">
        <v>86</v>
      </c>
      <c r="G14" s="729">
        <v>90</v>
      </c>
      <c r="H14" s="730">
        <v>91</v>
      </c>
      <c r="I14" s="288">
        <f t="shared" si="3"/>
        <v>267</v>
      </c>
      <c r="J14" s="749">
        <v>81</v>
      </c>
      <c r="K14" s="729">
        <v>85</v>
      </c>
      <c r="L14" s="751">
        <v>83</v>
      </c>
      <c r="M14" s="378">
        <f t="shared" si="4"/>
        <v>249</v>
      </c>
      <c r="N14" s="423">
        <f t="shared" si="5"/>
        <v>516</v>
      </c>
      <c r="O14" s="562" t="str">
        <f t="shared" ref="O14" si="7">IF(N14&gt;564,"Yes","NO")</f>
        <v>NO</v>
      </c>
      <c r="P14" s="730"/>
      <c r="T14" s="143"/>
    </row>
    <row r="15" spans="2:20">
      <c r="B15" s="823" t="s">
        <v>136</v>
      </c>
      <c r="C15" s="535">
        <v>506</v>
      </c>
      <c r="D15" s="68" t="s">
        <v>10</v>
      </c>
      <c r="E15" s="96" t="s">
        <v>51</v>
      </c>
      <c r="F15" s="192">
        <v>84</v>
      </c>
      <c r="G15" s="729">
        <v>83</v>
      </c>
      <c r="H15" s="730">
        <v>79</v>
      </c>
      <c r="I15" s="288">
        <f t="shared" si="3"/>
        <v>246</v>
      </c>
      <c r="J15" s="192">
        <v>81</v>
      </c>
      <c r="K15" s="729">
        <v>95</v>
      </c>
      <c r="L15" s="730">
        <v>92</v>
      </c>
      <c r="M15" s="378">
        <f t="shared" si="4"/>
        <v>268</v>
      </c>
      <c r="N15" s="423">
        <f t="shared" si="5"/>
        <v>514</v>
      </c>
      <c r="O15" s="562" t="str">
        <f t="shared" ref="O15:O19" si="8">IF(N15&gt;564,"Yes","NO")</f>
        <v>NO</v>
      </c>
      <c r="P15" s="730" t="str">
        <f t="shared" ref="P15:P19" si="9">IF(O15="Yes","M","")</f>
        <v/>
      </c>
    </row>
    <row r="16" spans="2:20" s="698" customFormat="1">
      <c r="B16" s="823" t="s">
        <v>211</v>
      </c>
      <c r="C16" s="535">
        <v>2138</v>
      </c>
      <c r="D16" s="372" t="s">
        <v>10</v>
      </c>
      <c r="E16" s="96" t="s">
        <v>51</v>
      </c>
      <c r="F16" s="192">
        <v>82</v>
      </c>
      <c r="G16" s="729">
        <v>91</v>
      </c>
      <c r="H16" s="730">
        <v>90</v>
      </c>
      <c r="I16" s="288">
        <f t="shared" si="3"/>
        <v>263</v>
      </c>
      <c r="J16" s="192">
        <v>71</v>
      </c>
      <c r="K16" s="729">
        <v>83</v>
      </c>
      <c r="L16" s="730">
        <v>96</v>
      </c>
      <c r="M16" s="378">
        <f t="shared" si="4"/>
        <v>250</v>
      </c>
      <c r="N16" s="423">
        <f t="shared" si="5"/>
        <v>513</v>
      </c>
      <c r="O16" s="562" t="str">
        <f t="shared" ref="O16" si="10">IF(N16&gt;564,"Yes","NO")</f>
        <v>NO</v>
      </c>
      <c r="P16" s="730"/>
      <c r="T16" s="143"/>
    </row>
    <row r="17" spans="2:20">
      <c r="B17" s="823" t="s">
        <v>139</v>
      </c>
      <c r="C17" s="535">
        <v>3623</v>
      </c>
      <c r="D17" s="372" t="s">
        <v>10</v>
      </c>
      <c r="E17" s="96" t="s">
        <v>46</v>
      </c>
      <c r="F17" s="192">
        <v>91</v>
      </c>
      <c r="G17" s="729">
        <v>84</v>
      </c>
      <c r="H17" s="730">
        <v>75</v>
      </c>
      <c r="I17" s="288">
        <f t="shared" si="3"/>
        <v>250</v>
      </c>
      <c r="J17" s="192">
        <v>80</v>
      </c>
      <c r="K17" s="729">
        <v>81</v>
      </c>
      <c r="L17" s="730">
        <v>80</v>
      </c>
      <c r="M17" s="378">
        <f t="shared" si="4"/>
        <v>241</v>
      </c>
      <c r="N17" s="423">
        <f t="shared" si="5"/>
        <v>491</v>
      </c>
      <c r="O17" s="562" t="str">
        <f t="shared" si="8"/>
        <v>NO</v>
      </c>
      <c r="P17" s="730" t="str">
        <f t="shared" si="9"/>
        <v/>
      </c>
    </row>
    <row r="18" spans="2:20" s="521" customFormat="1">
      <c r="B18" s="823" t="s">
        <v>133</v>
      </c>
      <c r="C18" s="535">
        <v>283</v>
      </c>
      <c r="D18" s="85" t="s">
        <v>10</v>
      </c>
      <c r="E18" s="96" t="s">
        <v>83</v>
      </c>
      <c r="F18" s="192">
        <v>80</v>
      </c>
      <c r="G18" s="729">
        <v>77</v>
      </c>
      <c r="H18" s="730">
        <v>82</v>
      </c>
      <c r="I18" s="288">
        <f t="shared" si="3"/>
        <v>239</v>
      </c>
      <c r="J18" s="637">
        <v>86</v>
      </c>
      <c r="K18" s="632">
        <v>84</v>
      </c>
      <c r="L18" s="638">
        <v>76</v>
      </c>
      <c r="M18" s="378">
        <f t="shared" si="4"/>
        <v>246</v>
      </c>
      <c r="N18" s="423">
        <f t="shared" si="5"/>
        <v>485</v>
      </c>
      <c r="O18" s="562" t="str">
        <f t="shared" ref="O18" si="11">IF(N18&gt;564,"Yes","NO")</f>
        <v>NO</v>
      </c>
      <c r="P18" s="730"/>
      <c r="T18" s="143"/>
    </row>
    <row r="19" spans="2:20" ht="16.2" thickBot="1">
      <c r="B19" s="864" t="s">
        <v>155</v>
      </c>
      <c r="C19" s="536">
        <v>1452</v>
      </c>
      <c r="D19" s="314" t="s">
        <v>10</v>
      </c>
      <c r="E19" s="97" t="s">
        <v>186</v>
      </c>
      <c r="F19" s="193">
        <v>81</v>
      </c>
      <c r="G19" s="731">
        <v>84</v>
      </c>
      <c r="H19" s="732">
        <v>81</v>
      </c>
      <c r="I19" s="754">
        <f t="shared" si="3"/>
        <v>246</v>
      </c>
      <c r="J19" s="755">
        <v>83</v>
      </c>
      <c r="K19" s="756">
        <v>84</v>
      </c>
      <c r="L19" s="757"/>
      <c r="M19" s="758">
        <f t="shared" si="4"/>
        <v>167</v>
      </c>
      <c r="N19" s="424">
        <f t="shared" si="5"/>
        <v>413</v>
      </c>
      <c r="O19" s="489" t="str">
        <f t="shared" si="8"/>
        <v>NO</v>
      </c>
      <c r="P19" s="732" t="str">
        <f t="shared" si="9"/>
        <v/>
      </c>
      <c r="S19" s="746" t="s">
        <v>87</v>
      </c>
    </row>
    <row r="20" spans="2:20" s="733" customFormat="1">
      <c r="B20" s="867" t="s">
        <v>143</v>
      </c>
      <c r="C20" s="578">
        <v>1941</v>
      </c>
      <c r="D20" s="369" t="s">
        <v>11</v>
      </c>
      <c r="E20" s="95" t="s">
        <v>44</v>
      </c>
      <c r="F20" s="191">
        <v>91</v>
      </c>
      <c r="G20" s="726">
        <v>94</v>
      </c>
      <c r="H20" s="727">
        <v>91</v>
      </c>
      <c r="I20" s="289">
        <f t="shared" si="0"/>
        <v>276</v>
      </c>
      <c r="J20" s="191">
        <v>91</v>
      </c>
      <c r="K20" s="726">
        <v>94</v>
      </c>
      <c r="L20" s="727">
        <v>83</v>
      </c>
      <c r="M20" s="377">
        <f t="shared" si="1"/>
        <v>268</v>
      </c>
      <c r="N20" s="422">
        <f t="shared" si="2"/>
        <v>544</v>
      </c>
      <c r="O20" s="275" t="s">
        <v>216</v>
      </c>
      <c r="P20" s="760" t="s">
        <v>10</v>
      </c>
      <c r="T20" s="143"/>
    </row>
    <row r="21" spans="2:20" s="733" customFormat="1">
      <c r="B21" s="865" t="s">
        <v>207</v>
      </c>
      <c r="C21" s="537">
        <v>723</v>
      </c>
      <c r="D21" s="116" t="s">
        <v>11</v>
      </c>
      <c r="E21" s="120" t="s">
        <v>52</v>
      </c>
      <c r="F21" s="485">
        <v>83</v>
      </c>
      <c r="G21" s="195">
        <v>89</v>
      </c>
      <c r="H21" s="486">
        <v>89</v>
      </c>
      <c r="I21" s="487">
        <f>SUM($F21:$H21)</f>
        <v>261</v>
      </c>
      <c r="J21" s="485">
        <v>84</v>
      </c>
      <c r="K21" s="195">
        <v>78</v>
      </c>
      <c r="L21" s="486">
        <v>84</v>
      </c>
      <c r="M21" s="488">
        <f>SUM($J21:$L21)</f>
        <v>246</v>
      </c>
      <c r="N21" s="480">
        <f>$M21+$I21</f>
        <v>507</v>
      </c>
      <c r="O21" s="561" t="str">
        <f t="shared" ref="O21" si="12">IF(N21&gt;509,"Yes","NO")</f>
        <v>NO</v>
      </c>
      <c r="P21" s="486"/>
      <c r="T21" s="143"/>
    </row>
    <row r="22" spans="2:20" s="469" customFormat="1">
      <c r="B22" s="865" t="s">
        <v>137</v>
      </c>
      <c r="C22" s="537">
        <v>2036</v>
      </c>
      <c r="D22" s="156" t="s">
        <v>11</v>
      </c>
      <c r="E22" s="120" t="s">
        <v>52</v>
      </c>
      <c r="F22" s="485">
        <v>81</v>
      </c>
      <c r="G22" s="195">
        <v>71</v>
      </c>
      <c r="H22" s="486">
        <v>79</v>
      </c>
      <c r="I22" s="487">
        <f t="shared" si="0"/>
        <v>231</v>
      </c>
      <c r="J22" s="485">
        <v>62</v>
      </c>
      <c r="K22" s="195">
        <v>73</v>
      </c>
      <c r="L22" s="486">
        <v>64</v>
      </c>
      <c r="M22" s="488">
        <f t="shared" si="1"/>
        <v>199</v>
      </c>
      <c r="N22" s="480">
        <f t="shared" si="2"/>
        <v>430</v>
      </c>
      <c r="O22" s="561" t="str">
        <f t="shared" ref="O22" si="13">IF(N22&gt;509,"Yes","NO")</f>
        <v>NO</v>
      </c>
      <c r="P22" s="486"/>
      <c r="T22" s="143"/>
    </row>
    <row r="23" spans="2:20" s="469" customFormat="1" ht="16.2" thickBot="1">
      <c r="B23" s="864" t="s">
        <v>141</v>
      </c>
      <c r="C23" s="748">
        <v>1723</v>
      </c>
      <c r="D23" s="759" t="s">
        <v>11</v>
      </c>
      <c r="E23" s="97" t="s">
        <v>52</v>
      </c>
      <c r="F23" s="193">
        <v>67</v>
      </c>
      <c r="G23" s="731">
        <v>66</v>
      </c>
      <c r="H23" s="732">
        <v>54</v>
      </c>
      <c r="I23" s="754">
        <f t="shared" si="0"/>
        <v>187</v>
      </c>
      <c r="J23" s="193">
        <v>70</v>
      </c>
      <c r="K23" s="731">
        <v>71</v>
      </c>
      <c r="L23" s="732">
        <v>75</v>
      </c>
      <c r="M23" s="758">
        <f t="shared" si="1"/>
        <v>216</v>
      </c>
      <c r="N23" s="424">
        <f t="shared" si="2"/>
        <v>403</v>
      </c>
      <c r="O23" s="489" t="str">
        <f>IF(N23&gt;509,"Yes","NO")</f>
        <v>NO</v>
      </c>
      <c r="P23" s="732"/>
      <c r="T23" s="143"/>
    </row>
    <row r="24" spans="2:20">
      <c r="B24" s="868" t="s">
        <v>157</v>
      </c>
      <c r="C24" s="537">
        <v>1079</v>
      </c>
      <c r="D24" s="116" t="s">
        <v>12</v>
      </c>
      <c r="E24" s="117" t="s">
        <v>51</v>
      </c>
      <c r="F24" s="194">
        <v>95</v>
      </c>
      <c r="G24" s="195">
        <v>90</v>
      </c>
      <c r="H24" s="196">
        <v>89</v>
      </c>
      <c r="I24" s="668">
        <f t="shared" si="0"/>
        <v>274</v>
      </c>
      <c r="J24" s="639">
        <v>83</v>
      </c>
      <c r="K24" s="640">
        <v>94</v>
      </c>
      <c r="L24" s="641">
        <v>82</v>
      </c>
      <c r="M24" s="668">
        <f t="shared" si="1"/>
        <v>259</v>
      </c>
      <c r="N24" s="480">
        <f t="shared" si="2"/>
        <v>533</v>
      </c>
      <c r="O24" s="708" t="str">
        <f t="shared" ref="O24" si="14">IF(N24&gt;529,"Yes","NO")</f>
        <v>Yes</v>
      </c>
      <c r="P24" s="760" t="s">
        <v>10</v>
      </c>
    </row>
    <row r="25" spans="2:20" s="733" customFormat="1">
      <c r="B25" s="869" t="s">
        <v>213</v>
      </c>
      <c r="C25" s="537">
        <v>1041</v>
      </c>
      <c r="D25" s="156" t="s">
        <v>12</v>
      </c>
      <c r="E25" s="117" t="s">
        <v>159</v>
      </c>
      <c r="F25" s="194">
        <v>81</v>
      </c>
      <c r="G25" s="195">
        <v>82</v>
      </c>
      <c r="H25" s="196">
        <v>85</v>
      </c>
      <c r="I25" s="668">
        <f t="shared" si="0"/>
        <v>248</v>
      </c>
      <c r="J25" s="194">
        <v>93</v>
      </c>
      <c r="K25" s="195">
        <v>84</v>
      </c>
      <c r="L25" s="196">
        <v>90</v>
      </c>
      <c r="M25" s="668">
        <f t="shared" si="1"/>
        <v>267</v>
      </c>
      <c r="N25" s="480">
        <f t="shared" si="2"/>
        <v>515</v>
      </c>
      <c r="O25" s="681" t="s">
        <v>216</v>
      </c>
      <c r="P25" s="644" t="s">
        <v>11</v>
      </c>
      <c r="T25" s="143"/>
    </row>
    <row r="26" spans="2:20">
      <c r="B26" s="869" t="s">
        <v>214</v>
      </c>
      <c r="C26" s="537">
        <v>1569</v>
      </c>
      <c r="D26" s="156" t="s">
        <v>12</v>
      </c>
      <c r="E26" s="117" t="s">
        <v>51</v>
      </c>
      <c r="F26" s="194">
        <v>87</v>
      </c>
      <c r="G26" s="195">
        <v>82</v>
      </c>
      <c r="H26" s="196">
        <v>81</v>
      </c>
      <c r="I26" s="668">
        <f t="shared" si="0"/>
        <v>250</v>
      </c>
      <c r="J26" s="194">
        <v>80</v>
      </c>
      <c r="K26" s="195">
        <v>81</v>
      </c>
      <c r="L26" s="196">
        <v>90</v>
      </c>
      <c r="M26" s="668">
        <f t="shared" si="1"/>
        <v>251</v>
      </c>
      <c r="N26" s="480">
        <f t="shared" si="2"/>
        <v>501</v>
      </c>
      <c r="O26" s="561" t="str">
        <f t="shared" ref="O26:O34" si="15">IF(N26&gt;509,"Yes","NO")</f>
        <v>NO</v>
      </c>
      <c r="P26" s="567"/>
    </row>
    <row r="27" spans="2:20" s="701" customFormat="1">
      <c r="B27" s="869" t="s">
        <v>194</v>
      </c>
      <c r="C27" s="537">
        <v>1207</v>
      </c>
      <c r="D27" s="116" t="s">
        <v>12</v>
      </c>
      <c r="E27" s="117" t="s">
        <v>52</v>
      </c>
      <c r="F27" s="194">
        <v>75</v>
      </c>
      <c r="G27" s="195">
        <v>77</v>
      </c>
      <c r="H27" s="196">
        <v>84</v>
      </c>
      <c r="I27" s="668">
        <f t="shared" si="0"/>
        <v>236</v>
      </c>
      <c r="J27" s="639">
        <v>82</v>
      </c>
      <c r="K27" s="640">
        <v>85</v>
      </c>
      <c r="L27" s="641">
        <v>86</v>
      </c>
      <c r="M27" s="668">
        <f t="shared" si="1"/>
        <v>253</v>
      </c>
      <c r="N27" s="480">
        <f t="shared" si="2"/>
        <v>489</v>
      </c>
      <c r="O27" s="561" t="str">
        <f t="shared" ref="O27" si="16">IF(N27&gt;509,"Yes","NO")</f>
        <v>NO</v>
      </c>
      <c r="P27" s="567"/>
      <c r="T27" s="143"/>
    </row>
    <row r="28" spans="2:20" s="733" customFormat="1">
      <c r="B28" s="865" t="s">
        <v>190</v>
      </c>
      <c r="C28" s="537">
        <v>1291</v>
      </c>
      <c r="D28" s="116" t="s">
        <v>12</v>
      </c>
      <c r="E28" s="120" t="s">
        <v>46</v>
      </c>
      <c r="F28" s="485">
        <v>81</v>
      </c>
      <c r="G28" s="195">
        <v>76</v>
      </c>
      <c r="H28" s="486">
        <v>68</v>
      </c>
      <c r="I28" s="487">
        <f t="shared" si="0"/>
        <v>225</v>
      </c>
      <c r="J28" s="767">
        <v>78</v>
      </c>
      <c r="K28" s="195">
        <v>85</v>
      </c>
      <c r="L28" s="768">
        <v>78</v>
      </c>
      <c r="M28" s="488">
        <f t="shared" si="1"/>
        <v>241</v>
      </c>
      <c r="N28" s="480">
        <f t="shared" si="2"/>
        <v>466</v>
      </c>
      <c r="O28" s="562" t="str">
        <f>IF(N28&gt;564,"Yes","NO")</f>
        <v>NO</v>
      </c>
      <c r="P28" s="486"/>
      <c r="T28" s="143"/>
    </row>
    <row r="29" spans="2:20" s="521" customFormat="1">
      <c r="B29" s="869" t="s">
        <v>192</v>
      </c>
      <c r="C29" s="537">
        <v>1264</v>
      </c>
      <c r="D29" s="116" t="s">
        <v>12</v>
      </c>
      <c r="E29" s="667" t="s">
        <v>46</v>
      </c>
      <c r="F29" s="194">
        <v>82</v>
      </c>
      <c r="G29" s="195">
        <v>82</v>
      </c>
      <c r="H29" s="196">
        <v>79</v>
      </c>
      <c r="I29" s="51">
        <f t="shared" si="0"/>
        <v>243</v>
      </c>
      <c r="J29" s="194">
        <v>78</v>
      </c>
      <c r="K29" s="195">
        <v>65</v>
      </c>
      <c r="L29" s="196">
        <v>78</v>
      </c>
      <c r="M29" s="51">
        <f t="shared" si="1"/>
        <v>221</v>
      </c>
      <c r="N29" s="423">
        <f t="shared" si="2"/>
        <v>464</v>
      </c>
      <c r="O29" s="562" t="str">
        <f t="shared" ref="O29" si="17">IF(N29&gt;509,"Yes","NO")</f>
        <v>NO</v>
      </c>
      <c r="P29" s="567"/>
      <c r="T29" s="143"/>
    </row>
    <row r="30" spans="2:20" s="733" customFormat="1">
      <c r="B30" s="869" t="s">
        <v>189</v>
      </c>
      <c r="C30" s="537">
        <v>1719</v>
      </c>
      <c r="D30" s="116" t="s">
        <v>12</v>
      </c>
      <c r="E30" s="117" t="s">
        <v>186</v>
      </c>
      <c r="F30" s="194">
        <v>69</v>
      </c>
      <c r="G30" s="195">
        <v>81</v>
      </c>
      <c r="H30" s="196">
        <v>71</v>
      </c>
      <c r="I30" s="51">
        <f t="shared" si="0"/>
        <v>221</v>
      </c>
      <c r="J30" s="194">
        <v>82</v>
      </c>
      <c r="K30" s="195">
        <v>87</v>
      </c>
      <c r="L30" s="196">
        <v>69</v>
      </c>
      <c r="M30" s="51">
        <f t="shared" si="1"/>
        <v>238</v>
      </c>
      <c r="N30" s="423">
        <f t="shared" si="2"/>
        <v>459</v>
      </c>
      <c r="O30" s="562" t="str">
        <f t="shared" ref="O30" si="18">IF(N30&gt;509,"Yes","NO")</f>
        <v>NO</v>
      </c>
      <c r="P30" s="567"/>
      <c r="T30" s="143"/>
    </row>
    <row r="31" spans="2:20" s="521" customFormat="1">
      <c r="B31" s="609" t="s">
        <v>121</v>
      </c>
      <c r="C31" s="537">
        <v>1577</v>
      </c>
      <c r="D31" s="116" t="s">
        <v>12</v>
      </c>
      <c r="E31" s="667" t="s">
        <v>52</v>
      </c>
      <c r="F31" s="194">
        <v>76</v>
      </c>
      <c r="G31" s="195">
        <v>77</v>
      </c>
      <c r="H31" s="196">
        <v>78</v>
      </c>
      <c r="I31" s="51">
        <f t="shared" si="0"/>
        <v>231</v>
      </c>
      <c r="J31" s="194">
        <v>60</v>
      </c>
      <c r="K31" s="195">
        <v>60</v>
      </c>
      <c r="L31" s="196">
        <v>85</v>
      </c>
      <c r="M31" s="51">
        <f t="shared" si="1"/>
        <v>205</v>
      </c>
      <c r="N31" s="423">
        <f t="shared" si="2"/>
        <v>436</v>
      </c>
      <c r="O31" s="562" t="str">
        <f t="shared" ref="O31" si="19">IF(N31&gt;509,"Yes","NO")</f>
        <v>NO</v>
      </c>
      <c r="P31" s="567"/>
      <c r="T31" s="143"/>
    </row>
    <row r="32" spans="2:20" s="733" customFormat="1">
      <c r="B32" s="609" t="s">
        <v>122</v>
      </c>
      <c r="C32" s="537">
        <v>1580</v>
      </c>
      <c r="D32" s="116" t="s">
        <v>12</v>
      </c>
      <c r="E32" s="117" t="s">
        <v>52</v>
      </c>
      <c r="F32" s="194">
        <v>82</v>
      </c>
      <c r="G32" s="195">
        <v>78</v>
      </c>
      <c r="H32" s="196">
        <v>81</v>
      </c>
      <c r="I32" s="51">
        <f t="shared" si="0"/>
        <v>241</v>
      </c>
      <c r="J32" s="194">
        <v>66</v>
      </c>
      <c r="K32" s="195">
        <v>65</v>
      </c>
      <c r="L32" s="196">
        <v>58</v>
      </c>
      <c r="M32" s="51">
        <f t="shared" si="1"/>
        <v>189</v>
      </c>
      <c r="N32" s="423">
        <f t="shared" si="2"/>
        <v>430</v>
      </c>
      <c r="O32" s="562" t="str">
        <f t="shared" ref="O32" si="20">IF(N32&gt;509,"Yes","NO")</f>
        <v>NO</v>
      </c>
      <c r="P32" s="567"/>
      <c r="T32" s="143"/>
    </row>
    <row r="33" spans="2:20" s="698" customFormat="1">
      <c r="B33" s="609" t="s">
        <v>134</v>
      </c>
      <c r="C33" s="537">
        <v>3608</v>
      </c>
      <c r="D33" s="116" t="s">
        <v>12</v>
      </c>
      <c r="E33" s="667" t="s">
        <v>83</v>
      </c>
      <c r="F33" s="194">
        <v>70</v>
      </c>
      <c r="G33" s="195">
        <v>72</v>
      </c>
      <c r="H33" s="196">
        <v>58</v>
      </c>
      <c r="I33" s="51">
        <f t="shared" si="0"/>
        <v>200</v>
      </c>
      <c r="J33" s="194">
        <v>69</v>
      </c>
      <c r="K33" s="195">
        <v>49</v>
      </c>
      <c r="L33" s="196">
        <v>57</v>
      </c>
      <c r="M33" s="51">
        <f t="shared" si="1"/>
        <v>175</v>
      </c>
      <c r="N33" s="423">
        <f t="shared" si="2"/>
        <v>375</v>
      </c>
      <c r="O33" s="562" t="str">
        <f t="shared" ref="O33" si="21">IF(N33&gt;509,"Yes","NO")</f>
        <v>NO</v>
      </c>
      <c r="P33" s="567"/>
      <c r="T33" s="143"/>
    </row>
    <row r="34" spans="2:20">
      <c r="B34" s="254" t="s">
        <v>193</v>
      </c>
      <c r="C34" s="535">
        <v>1815</v>
      </c>
      <c r="D34" s="85" t="s">
        <v>12</v>
      </c>
      <c r="E34" s="87" t="s">
        <v>52</v>
      </c>
      <c r="F34" s="728">
        <v>64</v>
      </c>
      <c r="G34" s="729">
        <v>55</v>
      </c>
      <c r="H34" s="52">
        <v>60</v>
      </c>
      <c r="I34" s="51">
        <f t="shared" si="0"/>
        <v>179</v>
      </c>
      <c r="J34" s="631">
        <v>41</v>
      </c>
      <c r="K34" s="632">
        <v>42</v>
      </c>
      <c r="L34" s="633">
        <v>32</v>
      </c>
      <c r="M34" s="51">
        <f t="shared" si="1"/>
        <v>115</v>
      </c>
      <c r="N34" s="423">
        <f t="shared" si="2"/>
        <v>294</v>
      </c>
      <c r="O34" s="562" t="str">
        <f t="shared" si="15"/>
        <v>NO</v>
      </c>
      <c r="P34" s="564"/>
      <c r="R34" s="359"/>
      <c r="S34" s="359"/>
    </row>
    <row r="35" spans="2:20" s="698" customFormat="1">
      <c r="B35" s="254" t="s">
        <v>215</v>
      </c>
      <c r="C35" s="537">
        <v>1145</v>
      </c>
      <c r="D35" s="116" t="s">
        <v>12</v>
      </c>
      <c r="E35" s="82" t="s">
        <v>52</v>
      </c>
      <c r="F35" s="728">
        <v>32</v>
      </c>
      <c r="G35" s="729">
        <v>41</v>
      </c>
      <c r="H35" s="52">
        <v>45</v>
      </c>
      <c r="I35" s="51">
        <f t="shared" si="0"/>
        <v>118</v>
      </c>
      <c r="J35" s="728">
        <v>29</v>
      </c>
      <c r="K35" s="729">
        <v>33</v>
      </c>
      <c r="L35" s="52">
        <v>31</v>
      </c>
      <c r="M35" s="51">
        <f t="shared" si="1"/>
        <v>93</v>
      </c>
      <c r="N35" s="423">
        <f t="shared" si="2"/>
        <v>211</v>
      </c>
      <c r="O35" s="562" t="str">
        <f t="shared" ref="O35" si="22">IF(N35&gt;509,"Yes","NO")</f>
        <v>NO</v>
      </c>
      <c r="P35" s="564"/>
      <c r="T35" s="143"/>
    </row>
    <row r="36" spans="2:20" s="698" customFormat="1">
      <c r="B36" s="254" t="s">
        <v>212</v>
      </c>
      <c r="C36" s="537">
        <v>2502</v>
      </c>
      <c r="D36" s="116" t="s">
        <v>12</v>
      </c>
      <c r="E36" s="87" t="s">
        <v>52</v>
      </c>
      <c r="F36" s="728">
        <v>1</v>
      </c>
      <c r="G36" s="729">
        <v>56</v>
      </c>
      <c r="H36" s="52">
        <v>34</v>
      </c>
      <c r="I36" s="51">
        <f t="shared" si="0"/>
        <v>91</v>
      </c>
      <c r="J36" s="728">
        <v>28</v>
      </c>
      <c r="K36" s="729">
        <v>42</v>
      </c>
      <c r="L36" s="52">
        <v>36</v>
      </c>
      <c r="M36" s="51">
        <f t="shared" si="1"/>
        <v>106</v>
      </c>
      <c r="N36" s="423">
        <f t="shared" si="2"/>
        <v>197</v>
      </c>
      <c r="O36" s="562" t="str">
        <f t="shared" ref="O36" si="23">IF(N36&gt;509,"Yes","NO")</f>
        <v>NO</v>
      </c>
      <c r="P36" s="564"/>
      <c r="T36" s="143"/>
    </row>
    <row r="37" spans="2:20" s="521" customFormat="1" ht="16.2" thickBot="1">
      <c r="B37" s="255" t="s">
        <v>195</v>
      </c>
      <c r="C37" s="537">
        <v>2504</v>
      </c>
      <c r="D37" s="116" t="s">
        <v>12</v>
      </c>
      <c r="E37" s="82" t="s">
        <v>52</v>
      </c>
      <c r="F37" s="728">
        <v>21</v>
      </c>
      <c r="G37" s="729">
        <v>32</v>
      </c>
      <c r="H37" s="52">
        <v>39</v>
      </c>
      <c r="I37" s="51">
        <f t="shared" si="0"/>
        <v>92</v>
      </c>
      <c r="J37" s="728">
        <v>5</v>
      </c>
      <c r="K37" s="729">
        <v>21</v>
      </c>
      <c r="L37" s="52">
        <v>13</v>
      </c>
      <c r="M37" s="51">
        <f t="shared" si="1"/>
        <v>39</v>
      </c>
      <c r="N37" s="423">
        <f t="shared" si="2"/>
        <v>131</v>
      </c>
      <c r="O37" s="489" t="str">
        <f t="shared" ref="O37" si="24">IF(N37&gt;509,"Yes","NO")</f>
        <v>NO</v>
      </c>
      <c r="P37" s="761"/>
      <c r="T37" s="143"/>
    </row>
    <row r="38" spans="2:20" ht="24" thickBot="1">
      <c r="B38" s="83" t="s">
        <v>27</v>
      </c>
      <c r="C38" s="975" t="s">
        <v>30</v>
      </c>
      <c r="D38" s="976"/>
      <c r="E38" s="976"/>
      <c r="F38" s="976"/>
      <c r="G38" s="976"/>
      <c r="H38" s="976"/>
      <c r="I38" s="976"/>
      <c r="J38" s="976"/>
      <c r="K38" s="976"/>
      <c r="L38" s="976"/>
      <c r="M38" s="976"/>
      <c r="N38" s="977"/>
      <c r="O38" s="428"/>
      <c r="P38" s="132"/>
    </row>
    <row r="39" spans="2:20">
      <c r="Q39" s="464"/>
      <c r="R39" s="465"/>
      <c r="S39" s="465"/>
    </row>
    <row r="40" spans="2:20" ht="18.75" customHeight="1">
      <c r="B40" s="540"/>
      <c r="C40" s="568"/>
      <c r="D40" s="959"/>
      <c r="E40" s="959"/>
      <c r="F40" s="540"/>
      <c r="G40" s="959"/>
      <c r="H40" s="959"/>
      <c r="I40" s="959"/>
      <c r="J40" s="540"/>
      <c r="K40" s="959"/>
      <c r="L40" s="959"/>
      <c r="M40" s="959"/>
      <c r="N40" s="569"/>
      <c r="O40" s="570"/>
      <c r="P40" s="570"/>
      <c r="Q40" s="464"/>
      <c r="R40" s="464"/>
      <c r="S40" s="464"/>
    </row>
    <row r="41" spans="2:20" ht="6" customHeight="1">
      <c r="B41" s="959"/>
      <c r="C41" s="959"/>
      <c r="D41" s="959"/>
      <c r="E41" s="959"/>
      <c r="F41" s="959"/>
      <c r="G41" s="959"/>
      <c r="H41" s="959"/>
      <c r="I41" s="959"/>
      <c r="J41" s="959"/>
      <c r="K41" s="959"/>
      <c r="L41" s="959"/>
      <c r="M41" s="959"/>
      <c r="N41" s="569"/>
      <c r="O41" s="570"/>
      <c r="P41" s="570"/>
      <c r="Q41" s="464"/>
      <c r="R41" s="466"/>
      <c r="S41" s="466"/>
    </row>
    <row r="42" spans="2:20" ht="18.75" customHeight="1">
      <c r="B42" s="540"/>
      <c r="C42" s="568"/>
      <c r="D42" s="959"/>
      <c r="E42" s="959"/>
      <c r="F42" s="540"/>
      <c r="G42" s="959"/>
      <c r="H42" s="959"/>
      <c r="I42" s="959"/>
      <c r="J42" s="540"/>
      <c r="K42" s="959"/>
      <c r="L42" s="959"/>
      <c r="M42" s="959"/>
      <c r="N42" s="569"/>
      <c r="O42" s="570"/>
      <c r="P42" s="570"/>
      <c r="Q42" s="464"/>
      <c r="R42" s="466"/>
      <c r="S42" s="466"/>
    </row>
    <row r="43" spans="2:20" ht="7.5" customHeight="1">
      <c r="B43" s="959"/>
      <c r="C43" s="959"/>
      <c r="D43" s="959"/>
      <c r="E43" s="959"/>
      <c r="F43" s="959"/>
      <c r="G43" s="959"/>
      <c r="H43" s="959"/>
      <c r="I43" s="959"/>
      <c r="J43" s="959"/>
      <c r="K43" s="959"/>
      <c r="L43" s="959"/>
      <c r="M43" s="959"/>
      <c r="N43" s="569"/>
      <c r="O43" s="570"/>
      <c r="P43" s="570"/>
      <c r="Q43" s="466"/>
      <c r="R43" s="466"/>
      <c r="S43" s="466"/>
    </row>
    <row r="44" spans="2:20">
      <c r="B44" s="540"/>
      <c r="C44" s="568"/>
      <c r="D44" s="959"/>
      <c r="E44" s="959"/>
      <c r="F44" s="540"/>
      <c r="G44" s="959"/>
      <c r="H44" s="959"/>
      <c r="I44" s="959"/>
      <c r="J44" s="540"/>
      <c r="K44" s="959"/>
      <c r="L44" s="959"/>
      <c r="M44" s="959"/>
      <c r="N44" s="569"/>
      <c r="O44" s="570"/>
      <c r="P44" s="570"/>
      <c r="Q44" s="464"/>
      <c r="R44" s="466"/>
      <c r="S44" s="466"/>
    </row>
    <row r="45" spans="2:20" ht="6" customHeight="1">
      <c r="B45" s="959"/>
      <c r="C45" s="959"/>
      <c r="D45" s="959"/>
      <c r="E45" s="959"/>
      <c r="F45" s="959"/>
      <c r="G45" s="959"/>
      <c r="H45" s="959"/>
      <c r="I45" s="959"/>
      <c r="J45" s="959"/>
      <c r="K45" s="959"/>
      <c r="L45" s="959"/>
      <c r="M45" s="959"/>
      <c r="N45" s="569"/>
      <c r="O45" s="570"/>
      <c r="P45" s="570"/>
      <c r="Q45" s="466"/>
      <c r="R45" s="466"/>
      <c r="S45" s="466"/>
    </row>
    <row r="46" spans="2:20">
      <c r="B46" s="540"/>
      <c r="C46" s="568"/>
      <c r="D46" s="959"/>
      <c r="E46" s="959"/>
      <c r="F46" s="540"/>
      <c r="G46" s="959"/>
      <c r="H46" s="959"/>
      <c r="I46" s="959"/>
      <c r="J46" s="540"/>
      <c r="K46" s="959"/>
      <c r="L46" s="959"/>
      <c r="M46" s="959"/>
      <c r="N46" s="569"/>
      <c r="O46" s="570"/>
      <c r="P46" s="570"/>
      <c r="Q46" s="464"/>
      <c r="R46" s="464"/>
      <c r="S46" s="464"/>
    </row>
    <row r="47" spans="2:20" ht="7.5" customHeight="1">
      <c r="B47" s="540"/>
      <c r="C47" s="571"/>
      <c r="D47" s="572"/>
      <c r="E47" s="573"/>
      <c r="F47" s="570"/>
      <c r="G47" s="570"/>
      <c r="H47" s="570"/>
      <c r="I47" s="570"/>
      <c r="J47" s="570"/>
      <c r="K47" s="570"/>
      <c r="L47" s="570"/>
      <c r="M47" s="570"/>
      <c r="N47" s="569"/>
      <c r="O47" s="570"/>
      <c r="P47" s="570"/>
    </row>
    <row r="48" spans="2:20" ht="30" customHeight="1">
      <c r="B48" s="965"/>
      <c r="C48" s="965"/>
      <c r="D48" s="572"/>
      <c r="E48" s="573"/>
      <c r="F48" s="962"/>
      <c r="G48" s="962"/>
      <c r="H48" s="962"/>
      <c r="I48" s="962"/>
      <c r="J48" s="962"/>
      <c r="K48" s="962"/>
      <c r="L48" s="962"/>
      <c r="M48" s="962"/>
      <c r="N48" s="569"/>
      <c r="O48" s="570"/>
      <c r="P48" s="570"/>
    </row>
    <row r="49" spans="2:16" ht="16.5" customHeight="1">
      <c r="B49" s="545"/>
      <c r="C49" s="546"/>
      <c r="D49" s="572"/>
      <c r="E49" s="573"/>
      <c r="F49" s="574"/>
      <c r="G49" s="963"/>
      <c r="H49" s="963"/>
      <c r="I49" s="963"/>
      <c r="J49" s="963"/>
      <c r="K49" s="963"/>
      <c r="L49" s="963"/>
      <c r="M49" s="575"/>
      <c r="N49" s="569"/>
      <c r="O49" s="570"/>
      <c r="P49" s="570"/>
    </row>
    <row r="50" spans="2:16">
      <c r="B50" s="545"/>
      <c r="C50" s="546"/>
      <c r="D50" s="572"/>
      <c r="E50" s="573"/>
      <c r="F50" s="964"/>
      <c r="G50" s="964"/>
      <c r="H50" s="964"/>
      <c r="I50" s="964"/>
      <c r="J50" s="964"/>
      <c r="K50" s="964"/>
      <c r="L50" s="964"/>
      <c r="M50" s="964"/>
      <c r="N50" s="569"/>
      <c r="O50" s="961"/>
      <c r="P50" s="961"/>
    </row>
    <row r="51" spans="2:16">
      <c r="B51" s="545"/>
      <c r="C51" s="546"/>
      <c r="D51" s="572"/>
      <c r="E51" s="573"/>
      <c r="F51" s="576"/>
      <c r="G51" s="957"/>
      <c r="H51" s="957"/>
      <c r="I51" s="957"/>
      <c r="J51" s="957"/>
      <c r="K51" s="957"/>
      <c r="L51" s="957"/>
      <c r="M51" s="577"/>
      <c r="N51" s="569"/>
      <c r="O51" s="540"/>
      <c r="P51" s="540"/>
    </row>
    <row r="52" spans="2:16">
      <c r="B52" s="545"/>
      <c r="C52" s="546"/>
      <c r="D52" s="572"/>
      <c r="E52" s="573"/>
      <c r="F52" s="576"/>
      <c r="G52" s="957"/>
      <c r="H52" s="957"/>
      <c r="I52" s="957"/>
      <c r="J52" s="957"/>
      <c r="K52" s="957"/>
      <c r="L52" s="957"/>
      <c r="M52" s="577"/>
      <c r="N52" s="569"/>
      <c r="O52" s="540"/>
      <c r="P52" s="540"/>
    </row>
    <row r="53" spans="2:16">
      <c r="B53" s="545"/>
      <c r="C53" s="546"/>
      <c r="D53" s="572"/>
      <c r="E53" s="573"/>
      <c r="F53" s="576"/>
      <c r="G53" s="957"/>
      <c r="H53" s="957"/>
      <c r="I53" s="957"/>
      <c r="J53" s="957"/>
      <c r="K53" s="957"/>
      <c r="L53" s="957"/>
      <c r="M53" s="577"/>
      <c r="N53" s="569"/>
      <c r="O53" s="540"/>
      <c r="P53" s="540"/>
    </row>
    <row r="54" spans="2:16">
      <c r="B54" s="545"/>
      <c r="C54" s="546"/>
      <c r="D54" s="572"/>
      <c r="E54" s="573"/>
      <c r="F54" s="576"/>
      <c r="G54" s="957"/>
      <c r="H54" s="957"/>
      <c r="I54" s="957"/>
      <c r="J54" s="957"/>
      <c r="K54" s="957"/>
      <c r="L54" s="957"/>
      <c r="M54" s="577"/>
      <c r="N54" s="569"/>
      <c r="O54" s="540"/>
      <c r="P54" s="540"/>
    </row>
    <row r="55" spans="2:16">
      <c r="B55" s="545"/>
      <c r="C55" s="546"/>
      <c r="D55" s="572"/>
      <c r="E55" s="573"/>
      <c r="F55" s="960"/>
      <c r="G55" s="960"/>
      <c r="H55" s="960"/>
      <c r="I55" s="570"/>
      <c r="J55" s="570"/>
      <c r="K55" s="570"/>
      <c r="L55" s="570"/>
      <c r="M55" s="570"/>
      <c r="N55" s="569"/>
      <c r="O55" s="540"/>
      <c r="P55" s="540"/>
    </row>
    <row r="56" spans="2:16">
      <c r="B56" s="545"/>
      <c r="C56" s="546"/>
      <c r="D56" s="572"/>
      <c r="E56" s="573"/>
      <c r="F56" s="964"/>
      <c r="G56" s="964"/>
      <c r="H56" s="964"/>
      <c r="I56" s="964"/>
      <c r="J56" s="964"/>
      <c r="K56" s="964"/>
      <c r="L56" s="964"/>
      <c r="M56" s="964"/>
      <c r="N56" s="569"/>
      <c r="O56" s="570"/>
      <c r="P56" s="570"/>
    </row>
    <row r="57" spans="2:16">
      <c r="B57" s="545"/>
      <c r="C57" s="551"/>
      <c r="D57" s="572"/>
      <c r="E57" s="573"/>
      <c r="F57" s="576"/>
      <c r="G57" s="957"/>
      <c r="H57" s="957"/>
      <c r="I57" s="957"/>
      <c r="J57" s="957"/>
      <c r="K57" s="957"/>
      <c r="L57" s="957"/>
      <c r="M57" s="577"/>
      <c r="N57" s="569"/>
      <c r="O57" s="958"/>
      <c r="P57" s="958"/>
    </row>
    <row r="58" spans="2:16">
      <c r="B58" s="540"/>
      <c r="C58" s="571"/>
      <c r="D58" s="572"/>
      <c r="E58" s="573"/>
      <c r="F58" s="576"/>
      <c r="G58" s="957"/>
      <c r="H58" s="957"/>
      <c r="I58" s="957"/>
      <c r="J58" s="957"/>
      <c r="K58" s="957"/>
      <c r="L58" s="957"/>
      <c r="M58" s="577"/>
      <c r="N58" s="569"/>
      <c r="O58" s="959"/>
      <c r="P58" s="959"/>
    </row>
    <row r="59" spans="2:16">
      <c r="B59" s="540"/>
      <c r="C59" s="571"/>
      <c r="D59" s="572"/>
      <c r="E59" s="573"/>
      <c r="F59" s="576"/>
      <c r="G59" s="957"/>
      <c r="H59" s="957"/>
      <c r="I59" s="957"/>
      <c r="J59" s="957"/>
      <c r="K59" s="957"/>
      <c r="L59" s="957"/>
      <c r="M59" s="577"/>
      <c r="N59" s="569"/>
      <c r="O59" s="960"/>
      <c r="P59" s="960"/>
    </row>
    <row r="60" spans="2:16">
      <c r="B60" s="540"/>
      <c r="C60" s="571"/>
      <c r="D60" s="572"/>
      <c r="E60" s="573"/>
      <c r="F60" s="576"/>
      <c r="G60" s="957"/>
      <c r="H60" s="957"/>
      <c r="I60" s="957"/>
      <c r="J60" s="957"/>
      <c r="K60" s="957"/>
      <c r="L60" s="957"/>
      <c r="M60" s="577"/>
      <c r="N60" s="569"/>
      <c r="O60" s="959"/>
      <c r="P60" s="959"/>
    </row>
    <row r="61" spans="2:16">
      <c r="B61" s="540"/>
      <c r="C61" s="571"/>
      <c r="D61" s="572"/>
      <c r="E61" s="573"/>
      <c r="F61" s="570"/>
      <c r="G61" s="570"/>
      <c r="H61" s="570"/>
      <c r="I61" s="570"/>
      <c r="J61" s="570"/>
      <c r="K61" s="570"/>
      <c r="L61" s="570"/>
      <c r="M61" s="570"/>
      <c r="N61" s="569"/>
      <c r="O61" s="960"/>
      <c r="P61" s="960"/>
    </row>
    <row r="62" spans="2:16">
      <c r="B62" s="540"/>
      <c r="C62" s="571"/>
      <c r="D62" s="572"/>
      <c r="E62" s="573"/>
      <c r="F62" s="570"/>
      <c r="G62" s="570"/>
      <c r="H62" s="570"/>
      <c r="I62" s="570"/>
      <c r="J62" s="570"/>
      <c r="K62" s="570"/>
      <c r="L62" s="570"/>
      <c r="M62" s="570"/>
      <c r="N62" s="569"/>
      <c r="O62" s="959"/>
      <c r="P62" s="959"/>
    </row>
  </sheetData>
  <sortState ref="B11:N19">
    <sortCondition descending="1" ref="N10"/>
  </sortState>
  <mergeCells count="41">
    <mergeCell ref="B2:H2"/>
    <mergeCell ref="B4:P4"/>
    <mergeCell ref="I2:P2"/>
    <mergeCell ref="C38:N38"/>
    <mergeCell ref="D42:E42"/>
    <mergeCell ref="O6:P9"/>
    <mergeCell ref="B41:M41"/>
    <mergeCell ref="D40:E40"/>
    <mergeCell ref="G40:I40"/>
    <mergeCell ref="K40:M40"/>
    <mergeCell ref="K42:M42"/>
    <mergeCell ref="G42:I42"/>
    <mergeCell ref="F56:M56"/>
    <mergeCell ref="G57:L57"/>
    <mergeCell ref="G58:L58"/>
    <mergeCell ref="G59:L59"/>
    <mergeCell ref="B43:M43"/>
    <mergeCell ref="B45:M45"/>
    <mergeCell ref="K44:M44"/>
    <mergeCell ref="B48:C48"/>
    <mergeCell ref="D44:E44"/>
    <mergeCell ref="D46:E46"/>
    <mergeCell ref="K46:M46"/>
    <mergeCell ref="G44:I44"/>
    <mergeCell ref="G46:I46"/>
    <mergeCell ref="O50:P50"/>
    <mergeCell ref="F48:M48"/>
    <mergeCell ref="F55:H55"/>
    <mergeCell ref="G49:L49"/>
    <mergeCell ref="G51:L51"/>
    <mergeCell ref="G52:L52"/>
    <mergeCell ref="G53:L53"/>
    <mergeCell ref="G54:L54"/>
    <mergeCell ref="F50:M50"/>
    <mergeCell ref="G60:L60"/>
    <mergeCell ref="O57:P57"/>
    <mergeCell ref="O58:P58"/>
    <mergeCell ref="O60:P60"/>
    <mergeCell ref="O62:P62"/>
    <mergeCell ref="O59:P59"/>
    <mergeCell ref="O61:P61"/>
  </mergeCells>
  <pageMargins left="0.23622047244094491" right="0.19685039370078741" top="0.74803149606299213" bottom="0.74803149606299213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33"/>
  <sheetViews>
    <sheetView zoomScale="90" zoomScaleNormal="90" workbookViewId="0">
      <selection activeCell="B18" sqref="B18:M18"/>
    </sheetView>
  </sheetViews>
  <sheetFormatPr defaultRowHeight="14.4"/>
  <cols>
    <col min="1" max="1" width="4.109375" customWidth="1"/>
    <col min="2" max="2" width="22" style="140" customWidth="1"/>
    <col min="3" max="3" width="5.6640625" customWidth="1"/>
    <col min="4" max="4" width="6.5546875" customWidth="1"/>
    <col min="14" max="14" width="3.44140625" customWidth="1"/>
  </cols>
  <sheetData>
    <row r="2" spans="2:13" ht="15" thickBot="1"/>
    <row r="3" spans="2:13" ht="29.25" customHeight="1" thickBot="1">
      <c r="B3" s="966" t="s">
        <v>174</v>
      </c>
      <c r="C3" s="967"/>
      <c r="D3" s="967"/>
      <c r="E3" s="967"/>
      <c r="F3" s="967"/>
      <c r="G3" s="967"/>
      <c r="H3" s="968"/>
      <c r="I3" s="1018" t="s">
        <v>173</v>
      </c>
      <c r="J3" s="973"/>
      <c r="K3" s="973"/>
      <c r="L3" s="974"/>
    </row>
    <row r="4" spans="2:13" ht="15" thickBot="1">
      <c r="B4" s="143"/>
      <c r="C4" s="56"/>
      <c r="D4" s="44"/>
      <c r="E4" s="57"/>
      <c r="F4" s="45"/>
      <c r="G4" s="45"/>
      <c r="H4" s="45"/>
      <c r="I4" s="45"/>
      <c r="J4" s="45"/>
      <c r="K4" s="45"/>
      <c r="L4" s="45"/>
    </row>
    <row r="5" spans="2:13" ht="21" thickBot="1">
      <c r="B5" s="969" t="s">
        <v>177</v>
      </c>
      <c r="C5" s="970"/>
      <c r="D5" s="970"/>
      <c r="E5" s="970"/>
      <c r="F5" s="970"/>
      <c r="G5" s="970"/>
      <c r="H5" s="970"/>
      <c r="I5" s="970"/>
      <c r="J5" s="103"/>
    </row>
    <row r="6" spans="2:13" ht="28.2" thickBot="1">
      <c r="B6" s="147" t="s">
        <v>0</v>
      </c>
      <c r="C6" s="127" t="s">
        <v>1</v>
      </c>
      <c r="D6" s="128" t="s">
        <v>42</v>
      </c>
      <c r="E6" s="70" t="s">
        <v>43</v>
      </c>
      <c r="F6" s="472" t="s">
        <v>36</v>
      </c>
      <c r="G6" s="5" t="s">
        <v>35</v>
      </c>
      <c r="H6" s="473" t="s">
        <v>33</v>
      </c>
      <c r="I6" s="250" t="s">
        <v>8</v>
      </c>
      <c r="J6" s="15" t="s">
        <v>34</v>
      </c>
      <c r="K6" s="16" t="s">
        <v>26</v>
      </c>
      <c r="L6" s="1057" t="s">
        <v>86</v>
      </c>
      <c r="M6" s="1058"/>
    </row>
    <row r="7" spans="2:13" ht="18">
      <c r="B7" s="374" t="s">
        <v>55</v>
      </c>
      <c r="C7" s="179">
        <v>1809</v>
      </c>
      <c r="D7" s="375" t="s">
        <v>9</v>
      </c>
      <c r="E7" s="114" t="s">
        <v>51</v>
      </c>
      <c r="F7" s="10">
        <v>88</v>
      </c>
      <c r="G7" s="10">
        <v>94</v>
      </c>
      <c r="H7" s="11">
        <v>92</v>
      </c>
      <c r="I7" s="900">
        <f t="shared" ref="I7:I8" si="0">SUM(F7:H7)</f>
        <v>274</v>
      </c>
      <c r="J7" s="1061"/>
      <c r="K7" s="1052"/>
      <c r="L7" s="1059"/>
      <c r="M7" s="1060"/>
    </row>
    <row r="8" spans="2:13" ht="18.600000000000001" thickBot="1">
      <c r="B8" s="313" t="s">
        <v>54</v>
      </c>
      <c r="C8" s="93">
        <v>1476</v>
      </c>
      <c r="D8" s="314" t="s">
        <v>9</v>
      </c>
      <c r="E8" s="88" t="s">
        <v>46</v>
      </c>
      <c r="F8" s="21">
        <v>89</v>
      </c>
      <c r="G8" s="21">
        <v>85</v>
      </c>
      <c r="H8" s="12">
        <v>87</v>
      </c>
      <c r="I8" s="906">
        <f t="shared" si="0"/>
        <v>261</v>
      </c>
      <c r="J8" s="1062"/>
      <c r="K8" s="1063"/>
      <c r="L8" s="1059"/>
      <c r="M8" s="1060"/>
    </row>
    <row r="9" spans="2:13" ht="18">
      <c r="B9" s="867" t="s">
        <v>160</v>
      </c>
      <c r="C9" s="91">
        <v>1942</v>
      </c>
      <c r="D9" s="931" t="s">
        <v>12</v>
      </c>
      <c r="E9" s="89" t="s">
        <v>44</v>
      </c>
      <c r="F9" s="18">
        <v>80</v>
      </c>
      <c r="G9" s="18">
        <v>85</v>
      </c>
      <c r="H9" s="13">
        <v>83</v>
      </c>
      <c r="I9" s="903">
        <f>SUM(F9:H9)</f>
        <v>248</v>
      </c>
      <c r="J9" s="27" t="str">
        <f t="shared" ref="J9:J11" si="1">IF(I9&gt;239,"Yes","NO")</f>
        <v>Yes</v>
      </c>
      <c r="K9" s="262" t="str">
        <f t="shared" ref="K9:K12" si="2">IF(J9="Yes","S","")</f>
        <v>S</v>
      </c>
      <c r="L9" s="1059"/>
      <c r="M9" s="1060"/>
    </row>
    <row r="10" spans="2:13" ht="18">
      <c r="B10" s="148" t="s">
        <v>188</v>
      </c>
      <c r="C10" s="115">
        <v>1109</v>
      </c>
      <c r="D10" s="156" t="s">
        <v>11</v>
      </c>
      <c r="E10" s="667" t="s">
        <v>46</v>
      </c>
      <c r="F10" s="10">
        <v>85</v>
      </c>
      <c r="G10" s="10">
        <v>76</v>
      </c>
      <c r="H10" s="11">
        <v>79</v>
      </c>
      <c r="I10" s="900">
        <f t="shared" ref="I10" si="3">SUM(F10:H10)</f>
        <v>240</v>
      </c>
      <c r="J10" s="27" t="str">
        <f t="shared" si="1"/>
        <v>Yes</v>
      </c>
      <c r="K10" s="262" t="str">
        <f t="shared" si="2"/>
        <v>S</v>
      </c>
      <c r="L10" s="892"/>
      <c r="M10" s="893"/>
    </row>
    <row r="11" spans="2:13" ht="18">
      <c r="B11" s="148" t="s">
        <v>196</v>
      </c>
      <c r="C11" s="115">
        <v>2508</v>
      </c>
      <c r="D11" s="116" t="s">
        <v>12</v>
      </c>
      <c r="E11" s="117" t="s">
        <v>51</v>
      </c>
      <c r="F11" s="10">
        <v>78</v>
      </c>
      <c r="G11" s="10">
        <v>83</v>
      </c>
      <c r="H11" s="11">
        <v>77</v>
      </c>
      <c r="I11" s="900">
        <f>SUM(F11:H11)</f>
        <v>238</v>
      </c>
      <c r="J11" s="27" t="str">
        <f t="shared" si="1"/>
        <v>NO</v>
      </c>
      <c r="K11" s="262"/>
      <c r="L11" s="798"/>
      <c r="M11" s="799"/>
    </row>
    <row r="12" spans="2:13" ht="18.600000000000001" thickBot="1">
      <c r="B12" s="371" t="s">
        <v>145</v>
      </c>
      <c r="C12" s="92">
        <v>1143</v>
      </c>
      <c r="D12" s="85" t="s">
        <v>12</v>
      </c>
      <c r="E12" s="87" t="s">
        <v>51</v>
      </c>
      <c r="F12" s="20">
        <v>75</v>
      </c>
      <c r="G12" s="20">
        <v>61</v>
      </c>
      <c r="H12" s="2">
        <v>88</v>
      </c>
      <c r="I12" s="904">
        <f>SUM(F12:H12)</f>
        <v>224</v>
      </c>
      <c r="J12" s="27" t="str">
        <f t="shared" ref="J12" si="4">IF(I12&gt;239,"Yes","NO")</f>
        <v>NO</v>
      </c>
      <c r="K12" s="261" t="str">
        <f t="shared" si="2"/>
        <v/>
      </c>
      <c r="L12" s="1064"/>
      <c r="M12" s="1065"/>
    </row>
    <row r="13" spans="2:13" ht="18.600000000000001" thickBot="1">
      <c r="B13" s="14" t="s">
        <v>32</v>
      </c>
      <c r="C13" s="1054" t="s">
        <v>31</v>
      </c>
      <c r="D13" s="1055"/>
      <c r="E13" s="1055"/>
      <c r="F13" s="1055"/>
      <c r="G13" s="1055"/>
      <c r="H13" s="1055"/>
      <c r="I13" s="1055"/>
      <c r="J13" s="1055"/>
      <c r="K13" s="1056"/>
    </row>
    <row r="14" spans="2:13">
      <c r="C14" s="137">
        <f>COUNTA(C7:C12)</f>
        <v>6</v>
      </c>
    </row>
    <row r="15" spans="2:13">
      <c r="B15" s="514"/>
      <c r="C15" s="493"/>
      <c r="D15" s="999"/>
      <c r="E15" s="999"/>
      <c r="F15" s="514"/>
      <c r="G15" s="1015"/>
      <c r="H15" s="1015"/>
      <c r="I15" s="1015"/>
      <c r="J15" s="514"/>
      <c r="K15" s="999"/>
      <c r="L15" s="999"/>
      <c r="M15" s="999"/>
    </row>
    <row r="16" spans="2:13" ht="9" customHeight="1">
      <c r="B16" s="999"/>
      <c r="C16" s="999"/>
      <c r="D16" s="999"/>
      <c r="E16" s="999"/>
      <c r="F16" s="999"/>
      <c r="G16" s="999"/>
      <c r="H16" s="999"/>
      <c r="I16" s="999"/>
      <c r="J16" s="999"/>
      <c r="K16" s="999"/>
      <c r="L16" s="999"/>
      <c r="M16" s="999"/>
    </row>
    <row r="17" spans="2:13">
      <c r="B17" s="514"/>
      <c r="C17" s="493"/>
      <c r="D17" s="999"/>
      <c r="E17" s="999"/>
      <c r="F17" s="999"/>
      <c r="G17" s="999"/>
      <c r="H17" s="999"/>
      <c r="I17" s="999"/>
      <c r="J17" s="999"/>
      <c r="K17" s="999"/>
      <c r="L17" s="999"/>
      <c r="M17" s="999"/>
    </row>
    <row r="18" spans="2:13" ht="8.25" customHeight="1">
      <c r="B18" s="999"/>
      <c r="C18" s="999"/>
      <c r="D18" s="999"/>
      <c r="E18" s="999"/>
      <c r="F18" s="999"/>
      <c r="G18" s="999"/>
      <c r="H18" s="999"/>
      <c r="I18" s="999"/>
      <c r="J18" s="999"/>
      <c r="K18" s="999"/>
      <c r="L18" s="999"/>
      <c r="M18" s="999"/>
    </row>
    <row r="19" spans="2:13">
      <c r="B19" s="514"/>
      <c r="C19" s="493"/>
      <c r="D19" s="999"/>
      <c r="E19" s="999"/>
      <c r="F19" s="999"/>
      <c r="G19" s="999"/>
      <c r="H19" s="999"/>
      <c r="I19" s="999"/>
      <c r="J19" s="999"/>
      <c r="K19" s="999"/>
      <c r="L19" s="999"/>
      <c r="M19" s="999"/>
    </row>
    <row r="20" spans="2:13" ht="7.5" customHeight="1">
      <c r="B20" s="999"/>
      <c r="C20" s="999"/>
      <c r="D20" s="999"/>
      <c r="E20" s="999"/>
      <c r="F20" s="999"/>
      <c r="G20" s="999"/>
      <c r="H20" s="999"/>
      <c r="I20" s="999"/>
      <c r="J20" s="999"/>
      <c r="K20" s="999"/>
      <c r="L20" s="999"/>
      <c r="M20" s="999"/>
    </row>
    <row r="21" spans="2:13">
      <c r="B21" s="514"/>
      <c r="C21" s="493"/>
      <c r="D21" s="999"/>
      <c r="E21" s="999"/>
      <c r="F21" s="999"/>
      <c r="G21" s="999"/>
      <c r="H21" s="999"/>
      <c r="I21" s="999"/>
      <c r="J21" s="999"/>
      <c r="K21" s="999"/>
      <c r="L21" s="999"/>
      <c r="M21" s="999"/>
    </row>
    <row r="22" spans="2:13">
      <c r="B22" s="507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</row>
    <row r="23" spans="2:13">
      <c r="B23" s="998"/>
      <c r="C23" s="998"/>
      <c r="D23" s="349"/>
      <c r="E23" s="349"/>
      <c r="F23" s="349"/>
      <c r="G23" s="349"/>
      <c r="H23" s="349"/>
      <c r="I23" s="349"/>
      <c r="J23" s="349"/>
      <c r="K23" s="349"/>
      <c r="L23" s="349"/>
      <c r="M23" s="349"/>
    </row>
    <row r="24" spans="2:13">
      <c r="B24" s="515"/>
      <c r="C24" s="383"/>
      <c r="D24" s="349"/>
      <c r="E24" s="349"/>
      <c r="F24" s="349"/>
      <c r="G24" s="349"/>
      <c r="H24" s="349"/>
      <c r="I24" s="349"/>
      <c r="J24" s="349"/>
      <c r="K24" s="349"/>
      <c r="L24" s="349"/>
      <c r="M24" s="349"/>
    </row>
    <row r="25" spans="2:13">
      <c r="B25" s="515"/>
      <c r="C25" s="383"/>
      <c r="D25" s="349"/>
      <c r="E25" s="349"/>
      <c r="F25" s="349"/>
      <c r="G25" s="349"/>
      <c r="H25" s="349"/>
      <c r="I25" s="349"/>
      <c r="J25" s="349"/>
      <c r="K25" s="349"/>
      <c r="L25" s="349"/>
      <c r="M25" s="349"/>
    </row>
    <row r="26" spans="2:13">
      <c r="B26" s="515"/>
      <c r="C26" s="383"/>
      <c r="D26" s="349"/>
      <c r="E26" s="349"/>
      <c r="F26" s="349"/>
      <c r="G26" s="349"/>
      <c r="H26" s="349"/>
      <c r="I26" s="349"/>
      <c r="J26" s="349"/>
      <c r="K26" s="349"/>
      <c r="L26" s="349"/>
      <c r="M26" s="349"/>
    </row>
    <row r="27" spans="2:13">
      <c r="B27" s="515"/>
      <c r="C27" s="383"/>
      <c r="D27" s="349"/>
      <c r="E27" s="349"/>
      <c r="F27" s="349"/>
      <c r="G27" s="349"/>
      <c r="H27" s="349"/>
      <c r="I27" s="349"/>
      <c r="J27" s="349"/>
      <c r="K27" s="349"/>
      <c r="L27" s="349"/>
      <c r="M27" s="349"/>
    </row>
    <row r="28" spans="2:13">
      <c r="B28" s="515"/>
      <c r="C28" s="383"/>
      <c r="D28" s="349"/>
      <c r="E28" s="349"/>
      <c r="F28" s="349"/>
      <c r="G28" s="349"/>
      <c r="H28" s="349"/>
      <c r="I28" s="349"/>
      <c r="J28" s="349"/>
      <c r="K28" s="349"/>
      <c r="L28" s="349"/>
      <c r="M28" s="349"/>
    </row>
    <row r="29" spans="2:13">
      <c r="B29" s="515"/>
      <c r="C29" s="383"/>
      <c r="D29" s="349"/>
      <c r="E29" s="349"/>
      <c r="F29" s="349"/>
      <c r="G29" s="349"/>
      <c r="H29" s="349"/>
      <c r="I29" s="349"/>
      <c r="J29" s="349"/>
      <c r="K29" s="349"/>
      <c r="L29" s="349"/>
      <c r="M29" s="349"/>
    </row>
    <row r="30" spans="2:13">
      <c r="B30" s="515"/>
      <c r="C30" s="383"/>
      <c r="D30" s="349"/>
      <c r="E30" s="349"/>
      <c r="F30" s="349"/>
      <c r="G30" s="349"/>
      <c r="H30" s="349"/>
      <c r="I30" s="349"/>
      <c r="J30" s="349"/>
      <c r="K30" s="349"/>
      <c r="L30" s="349"/>
      <c r="M30" s="349"/>
    </row>
    <row r="31" spans="2:13">
      <c r="B31" s="515"/>
      <c r="C31" s="383"/>
      <c r="D31" s="349"/>
      <c r="E31" s="349"/>
      <c r="F31" s="349"/>
      <c r="G31" s="349"/>
      <c r="H31" s="349"/>
      <c r="I31" s="349"/>
      <c r="J31" s="349"/>
      <c r="K31" s="349"/>
      <c r="L31" s="349"/>
      <c r="M31" s="349"/>
    </row>
    <row r="32" spans="2:13">
      <c r="B32" s="515"/>
      <c r="C32" s="383"/>
      <c r="D32" s="349"/>
      <c r="E32" s="349"/>
      <c r="F32" s="349"/>
      <c r="G32" s="349"/>
      <c r="H32" s="349"/>
      <c r="I32" s="349"/>
      <c r="J32" s="349"/>
      <c r="K32" s="349"/>
      <c r="L32" s="349"/>
      <c r="M32" s="349"/>
    </row>
    <row r="33" spans="2:13">
      <c r="B33" s="515"/>
      <c r="C33" s="384"/>
      <c r="D33" s="349"/>
      <c r="E33" s="349"/>
      <c r="F33" s="349"/>
      <c r="G33" s="349"/>
      <c r="H33" s="349"/>
      <c r="I33" s="349"/>
      <c r="J33" s="349"/>
      <c r="K33" s="349"/>
      <c r="L33" s="349"/>
      <c r="M33" s="349"/>
    </row>
  </sheetData>
  <sortState ref="B10:I12">
    <sortCondition descending="1" ref="I9"/>
  </sortState>
  <mergeCells count="22">
    <mergeCell ref="G21:M21"/>
    <mergeCell ref="C13:K13"/>
    <mergeCell ref="B5:I5"/>
    <mergeCell ref="J7:K8"/>
    <mergeCell ref="L9:M9"/>
    <mergeCell ref="L12:M12"/>
    <mergeCell ref="B23:C23"/>
    <mergeCell ref="B3:H3"/>
    <mergeCell ref="I3:L3"/>
    <mergeCell ref="B18:M18"/>
    <mergeCell ref="B20:M20"/>
    <mergeCell ref="D15:E15"/>
    <mergeCell ref="G15:I15"/>
    <mergeCell ref="K15:M15"/>
    <mergeCell ref="B16:M16"/>
    <mergeCell ref="D17:M17"/>
    <mergeCell ref="D19:F19"/>
    <mergeCell ref="G19:M19"/>
    <mergeCell ref="L6:M6"/>
    <mergeCell ref="L7:M7"/>
    <mergeCell ref="L8:M8"/>
    <mergeCell ref="D21:F21"/>
  </mergeCells>
  <hyperlinks>
    <hyperlink ref="C14" r:id="rId1" display="=@counta(C6:C17)"/>
  </hyperlinks>
  <pageMargins left="0.25" right="0.25" top="0.75" bottom="0.75" header="0.3" footer="0.3"/>
  <pageSetup paperSize="9" scale="83" fitToHeight="0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N40"/>
  <sheetViews>
    <sheetView zoomScale="80" zoomScaleNormal="80" workbookViewId="0">
      <selection activeCell="D22" sqref="D22:E22"/>
    </sheetView>
  </sheetViews>
  <sheetFormatPr defaultRowHeight="18"/>
  <cols>
    <col min="1" max="1" width="3.88671875" customWidth="1"/>
    <col min="2" max="2" width="22" style="140" customWidth="1"/>
    <col min="3" max="3" width="6" style="94" customWidth="1"/>
    <col min="4" max="4" width="7.109375" customWidth="1"/>
    <col min="10" max="10" width="9" customWidth="1"/>
    <col min="11" max="11" width="2.44140625" customWidth="1"/>
    <col min="12" max="12" width="3.88671875" customWidth="1"/>
    <col min="13" max="13" width="18.44140625" customWidth="1"/>
    <col min="14" max="14" width="11.33203125" style="259" customWidth="1"/>
    <col min="15" max="15" width="4.109375" customWidth="1"/>
  </cols>
  <sheetData>
    <row r="1" spans="2:14" ht="23.4">
      <c r="C1" s="506"/>
    </row>
    <row r="2" spans="2:14" ht="18.600000000000001" thickBot="1"/>
    <row r="3" spans="2:14" ht="28.5" customHeight="1" thickBot="1">
      <c r="B3" s="966" t="s">
        <v>174</v>
      </c>
      <c r="C3" s="967"/>
      <c r="D3" s="967"/>
      <c r="E3" s="967"/>
      <c r="F3" s="967"/>
      <c r="G3" s="967"/>
      <c r="H3" s="968"/>
      <c r="I3" s="1018" t="s">
        <v>173</v>
      </c>
      <c r="J3" s="973"/>
      <c r="K3" s="973"/>
      <c r="L3" s="974"/>
    </row>
    <row r="4" spans="2:14" ht="18.600000000000001" thickBot="1">
      <c r="B4" s="143"/>
      <c r="C4" s="56"/>
      <c r="D4" s="44"/>
      <c r="E4" s="57"/>
      <c r="F4" s="45"/>
      <c r="G4" s="45"/>
      <c r="H4" s="45"/>
      <c r="I4" s="45"/>
      <c r="J4" s="45"/>
      <c r="K4" s="45"/>
      <c r="L4" s="45"/>
    </row>
    <row r="5" spans="2:14" ht="21" thickBot="1">
      <c r="B5" s="969" t="s">
        <v>251</v>
      </c>
      <c r="C5" s="970"/>
      <c r="D5" s="970"/>
      <c r="E5" s="970"/>
      <c r="F5" s="970"/>
      <c r="G5" s="970"/>
      <c r="H5" s="970"/>
      <c r="I5" s="970"/>
      <c r="J5" s="971"/>
      <c r="K5" s="497"/>
    </row>
    <row r="6" spans="2:14" ht="28.2" thickBot="1">
      <c r="B6" s="146" t="s">
        <v>0</v>
      </c>
      <c r="C6" s="244" t="s">
        <v>1</v>
      </c>
      <c r="D6" s="155" t="s">
        <v>42</v>
      </c>
      <c r="E6" s="86" t="s">
        <v>43</v>
      </c>
      <c r="F6" s="17" t="s">
        <v>2</v>
      </c>
      <c r="G6" s="30" t="s">
        <v>3</v>
      </c>
      <c r="H6" s="24" t="s">
        <v>4</v>
      </c>
      <c r="I6" s="24" t="s">
        <v>5</v>
      </c>
      <c r="J6" s="250" t="s">
        <v>8</v>
      </c>
      <c r="K6" s="494"/>
      <c r="L6" s="495"/>
      <c r="N6" s="268"/>
    </row>
    <row r="7" spans="2:14">
      <c r="B7" s="253" t="s">
        <v>127</v>
      </c>
      <c r="C7" s="503">
        <v>2</v>
      </c>
      <c r="D7" s="500" t="s">
        <v>125</v>
      </c>
      <c r="E7" s="227" t="s">
        <v>46</v>
      </c>
      <c r="F7" s="18">
        <v>173</v>
      </c>
      <c r="G7" s="18">
        <v>175</v>
      </c>
      <c r="H7" s="18">
        <v>180</v>
      </c>
      <c r="I7" s="18"/>
      <c r="J7" s="501">
        <f t="shared" ref="J7:J18" si="0">SUM($F7:$I7)</f>
        <v>528</v>
      </c>
      <c r="K7" s="1015"/>
      <c r="L7" s="1015"/>
      <c r="M7" s="630"/>
    </row>
    <row r="8" spans="2:14">
      <c r="B8" s="871" t="s">
        <v>128</v>
      </c>
      <c r="C8" s="504">
        <v>1383</v>
      </c>
      <c r="D8" s="491" t="s">
        <v>125</v>
      </c>
      <c r="E8" s="223" t="s">
        <v>52</v>
      </c>
      <c r="F8" s="20">
        <v>172</v>
      </c>
      <c r="G8" s="20">
        <v>166</v>
      </c>
      <c r="H8" s="20">
        <v>168</v>
      </c>
      <c r="I8" s="20"/>
      <c r="J8" s="502">
        <f t="shared" si="0"/>
        <v>506</v>
      </c>
      <c r="K8" s="1015"/>
      <c r="L8" s="1015"/>
      <c r="M8" s="630"/>
      <c r="N8" s="268"/>
    </row>
    <row r="9" spans="2:14">
      <c r="B9" s="871" t="s">
        <v>185</v>
      </c>
      <c r="C9" s="504">
        <v>309</v>
      </c>
      <c r="D9" s="491" t="s">
        <v>125</v>
      </c>
      <c r="E9" s="223" t="s">
        <v>186</v>
      </c>
      <c r="F9" s="20">
        <v>163</v>
      </c>
      <c r="G9" s="20">
        <v>152</v>
      </c>
      <c r="H9" s="20">
        <v>157</v>
      </c>
      <c r="I9" s="20"/>
      <c r="J9" s="502">
        <f t="shared" si="0"/>
        <v>472</v>
      </c>
      <c r="K9" s="1015"/>
      <c r="L9" s="1015"/>
      <c r="M9" s="630"/>
      <c r="N9" s="268"/>
    </row>
    <row r="10" spans="2:14">
      <c r="B10" s="871" t="s">
        <v>129</v>
      </c>
      <c r="C10" s="504">
        <v>2218</v>
      </c>
      <c r="D10" s="491" t="s">
        <v>125</v>
      </c>
      <c r="E10" s="223" t="s">
        <v>52</v>
      </c>
      <c r="F10" s="20">
        <v>146</v>
      </c>
      <c r="G10" s="20">
        <v>163</v>
      </c>
      <c r="H10" s="20">
        <v>155</v>
      </c>
      <c r="I10" s="20"/>
      <c r="J10" s="502">
        <f t="shared" si="0"/>
        <v>464</v>
      </c>
      <c r="K10" s="185"/>
      <c r="L10" s="496"/>
      <c r="N10" s="268"/>
    </row>
    <row r="11" spans="2:14">
      <c r="B11" s="871" t="s">
        <v>131</v>
      </c>
      <c r="C11" s="504">
        <v>1668</v>
      </c>
      <c r="D11" s="491" t="s">
        <v>125</v>
      </c>
      <c r="E11" s="224" t="s">
        <v>46</v>
      </c>
      <c r="F11" s="20">
        <v>148</v>
      </c>
      <c r="G11" s="20">
        <v>148</v>
      </c>
      <c r="H11" s="20">
        <v>164</v>
      </c>
      <c r="I11" s="20"/>
      <c r="J11" s="502">
        <f t="shared" si="0"/>
        <v>460</v>
      </c>
      <c r="K11" s="185"/>
      <c r="L11" s="739"/>
      <c r="N11" s="268"/>
    </row>
    <row r="12" spans="2:14">
      <c r="B12" s="871" t="s">
        <v>184</v>
      </c>
      <c r="C12" s="504">
        <v>1281</v>
      </c>
      <c r="D12" s="491" t="s">
        <v>125</v>
      </c>
      <c r="E12" s="223" t="s">
        <v>46</v>
      </c>
      <c r="F12" s="20">
        <v>145</v>
      </c>
      <c r="G12" s="20">
        <v>143</v>
      </c>
      <c r="H12" s="20">
        <v>159</v>
      </c>
      <c r="I12" s="20"/>
      <c r="J12" s="502">
        <f t="shared" si="0"/>
        <v>447</v>
      </c>
      <c r="K12" s="185"/>
      <c r="L12" s="496"/>
      <c r="N12" s="268"/>
    </row>
    <row r="13" spans="2:14">
      <c r="B13" s="871" t="s">
        <v>183</v>
      </c>
      <c r="C13" s="504">
        <v>169</v>
      </c>
      <c r="D13" s="491" t="s">
        <v>125</v>
      </c>
      <c r="E13" s="224" t="s">
        <v>46</v>
      </c>
      <c r="F13" s="20">
        <v>142</v>
      </c>
      <c r="G13" s="20">
        <v>146</v>
      </c>
      <c r="H13" s="20">
        <v>157</v>
      </c>
      <c r="I13" s="20"/>
      <c r="J13" s="502">
        <f t="shared" si="0"/>
        <v>445</v>
      </c>
      <c r="K13" s="185"/>
      <c r="L13" s="496"/>
      <c r="N13" s="268"/>
    </row>
    <row r="14" spans="2:14">
      <c r="B14" s="871" t="s">
        <v>130</v>
      </c>
      <c r="C14" s="504">
        <v>1809</v>
      </c>
      <c r="D14" s="491" t="s">
        <v>125</v>
      </c>
      <c r="E14" s="223" t="s">
        <v>51</v>
      </c>
      <c r="F14" s="20">
        <v>150</v>
      </c>
      <c r="G14" s="20">
        <v>139</v>
      </c>
      <c r="H14" s="20">
        <v>146</v>
      </c>
      <c r="I14" s="20"/>
      <c r="J14" s="502">
        <f t="shared" si="0"/>
        <v>435</v>
      </c>
      <c r="K14" s="185"/>
      <c r="L14" s="496"/>
      <c r="N14" s="268"/>
    </row>
    <row r="15" spans="2:14">
      <c r="B15" s="871" t="s">
        <v>154</v>
      </c>
      <c r="C15" s="504">
        <v>1723</v>
      </c>
      <c r="D15" s="491" t="s">
        <v>125</v>
      </c>
      <c r="E15" s="223" t="s">
        <v>52</v>
      </c>
      <c r="F15" s="20">
        <v>129</v>
      </c>
      <c r="G15" s="20">
        <v>128</v>
      </c>
      <c r="H15" s="20">
        <v>150</v>
      </c>
      <c r="I15" s="20"/>
      <c r="J15" s="502">
        <f t="shared" si="0"/>
        <v>407</v>
      </c>
      <c r="K15" s="185"/>
      <c r="L15" s="496"/>
      <c r="N15" s="268"/>
    </row>
    <row r="16" spans="2:14">
      <c r="B16" s="871" t="s">
        <v>143</v>
      </c>
      <c r="C16" s="504">
        <v>1941</v>
      </c>
      <c r="D16" s="491" t="s">
        <v>125</v>
      </c>
      <c r="E16" s="223" t="s">
        <v>44</v>
      </c>
      <c r="F16" s="20">
        <v>142</v>
      </c>
      <c r="G16" s="20">
        <v>153</v>
      </c>
      <c r="H16" s="20">
        <v>108</v>
      </c>
      <c r="I16" s="20"/>
      <c r="J16" s="502">
        <f t="shared" si="0"/>
        <v>403</v>
      </c>
      <c r="K16" s="185"/>
      <c r="L16" s="496"/>
      <c r="N16" s="268"/>
    </row>
    <row r="17" spans="2:14">
      <c r="B17" s="254" t="s">
        <v>213</v>
      </c>
      <c r="C17" s="504">
        <v>1041</v>
      </c>
      <c r="D17" s="491" t="s">
        <v>125</v>
      </c>
      <c r="E17" s="223" t="s">
        <v>159</v>
      </c>
      <c r="F17" s="20">
        <v>115</v>
      </c>
      <c r="G17" s="20">
        <v>127</v>
      </c>
      <c r="H17" s="20">
        <v>141</v>
      </c>
      <c r="I17" s="20"/>
      <c r="J17" s="502">
        <f t="shared" si="0"/>
        <v>383</v>
      </c>
      <c r="K17" s="185"/>
      <c r="L17" s="496"/>
      <c r="N17" s="268"/>
    </row>
    <row r="18" spans="2:14" ht="18.600000000000001" thickBot="1">
      <c r="B18" s="255" t="s">
        <v>134</v>
      </c>
      <c r="C18" s="504">
        <v>3608</v>
      </c>
      <c r="D18" s="491" t="s">
        <v>125</v>
      </c>
      <c r="E18" s="223" t="s">
        <v>83</v>
      </c>
      <c r="F18" s="20">
        <v>120</v>
      </c>
      <c r="G18" s="20">
        <v>132</v>
      </c>
      <c r="H18" s="20">
        <v>121</v>
      </c>
      <c r="I18" s="20"/>
      <c r="J18" s="502">
        <f t="shared" si="0"/>
        <v>373</v>
      </c>
      <c r="K18" s="185"/>
      <c r="L18" s="496"/>
      <c r="N18" s="268"/>
    </row>
    <row r="19" spans="2:14" ht="27" customHeight="1" thickBot="1">
      <c r="B19" s="498" t="s">
        <v>25</v>
      </c>
      <c r="C19" s="1000" t="s">
        <v>126</v>
      </c>
      <c r="D19" s="1001"/>
      <c r="E19" s="1001"/>
      <c r="F19" s="1001"/>
      <c r="G19" s="1001"/>
      <c r="H19" s="1001"/>
      <c r="I19" s="1001"/>
      <c r="J19" s="1001"/>
      <c r="K19" s="1001"/>
      <c r="L19" s="1003"/>
    </row>
    <row r="20" spans="2:14">
      <c r="B20" s="316"/>
      <c r="C20" s="317"/>
      <c r="D20" s="317"/>
      <c r="E20" s="355"/>
      <c r="F20" s="317"/>
      <c r="G20" s="317"/>
      <c r="H20" s="317"/>
      <c r="I20" s="317"/>
      <c r="J20" s="317"/>
      <c r="K20" s="317"/>
      <c r="L20" s="317"/>
    </row>
    <row r="21" spans="2:14" ht="7.5" customHeight="1">
      <c r="C21" s="144"/>
    </row>
    <row r="22" spans="2:14">
      <c r="B22" s="492"/>
      <c r="C22" s="493"/>
      <c r="D22" s="999"/>
      <c r="E22" s="999"/>
      <c r="F22" s="492"/>
      <c r="G22" s="1015"/>
      <c r="H22" s="1015"/>
      <c r="I22" s="1015"/>
      <c r="J22" s="492"/>
      <c r="K22" s="999"/>
      <c r="L22" s="999"/>
      <c r="M22" s="999"/>
    </row>
    <row r="23" spans="2:14" ht="6.75" customHeight="1">
      <c r="B23" s="999"/>
      <c r="C23" s="999"/>
      <c r="D23" s="999"/>
      <c r="E23" s="999"/>
      <c r="F23" s="999"/>
      <c r="G23" s="999"/>
      <c r="H23" s="999"/>
      <c r="I23" s="999"/>
      <c r="J23" s="999"/>
      <c r="K23" s="999"/>
      <c r="L23" s="999"/>
      <c r="M23" s="999"/>
    </row>
    <row r="24" spans="2:14">
      <c r="B24" s="492"/>
      <c r="C24" s="493"/>
      <c r="D24" s="999"/>
      <c r="E24" s="999"/>
      <c r="F24" s="492"/>
      <c r="G24" s="999"/>
      <c r="H24" s="999"/>
      <c r="I24" s="999"/>
      <c r="J24" s="492"/>
      <c r="K24" s="999"/>
      <c r="L24" s="999"/>
      <c r="M24" s="999"/>
    </row>
    <row r="25" spans="2:14" ht="6.75" customHeight="1">
      <c r="B25" s="999"/>
      <c r="C25" s="999"/>
      <c r="D25" s="999"/>
      <c r="E25" s="999"/>
      <c r="F25" s="999"/>
      <c r="G25" s="999"/>
      <c r="H25" s="999"/>
      <c r="I25" s="999"/>
      <c r="J25" s="999"/>
      <c r="K25" s="999"/>
      <c r="L25" s="999"/>
      <c r="M25" s="999"/>
    </row>
    <row r="26" spans="2:14">
      <c r="B26" s="492"/>
      <c r="C26" s="493"/>
      <c r="D26" s="999"/>
      <c r="E26" s="999"/>
      <c r="F26" s="492"/>
      <c r="G26" s="999"/>
      <c r="H26" s="999"/>
      <c r="I26" s="999"/>
      <c r="J26" s="492"/>
      <c r="K26" s="999"/>
      <c r="L26" s="999"/>
      <c r="M26" s="999"/>
    </row>
    <row r="27" spans="2:14" ht="7.5" customHeight="1">
      <c r="B27" s="999"/>
      <c r="C27" s="999"/>
      <c r="D27" s="999"/>
      <c r="E27" s="999"/>
      <c r="F27" s="999"/>
      <c r="G27" s="999"/>
      <c r="H27" s="999"/>
      <c r="I27" s="999"/>
      <c r="J27" s="999"/>
      <c r="K27" s="999"/>
      <c r="L27" s="999"/>
      <c r="M27" s="999"/>
    </row>
    <row r="28" spans="2:14">
      <c r="B28" s="492"/>
      <c r="C28" s="493"/>
      <c r="D28" s="999"/>
      <c r="E28" s="999"/>
      <c r="F28" s="492"/>
      <c r="G28" s="999"/>
      <c r="H28" s="999"/>
      <c r="I28" s="999"/>
      <c r="J28" s="492"/>
      <c r="K28" s="999"/>
      <c r="L28" s="999"/>
      <c r="M28" s="999"/>
    </row>
    <row r="30" spans="2:14">
      <c r="B30" s="998"/>
      <c r="C30" s="998"/>
    </row>
    <row r="31" spans="2:14">
      <c r="B31" s="382"/>
      <c r="C31" s="383"/>
    </row>
    <row r="32" spans="2:14">
      <c r="B32" s="382"/>
      <c r="C32" s="383"/>
    </row>
    <row r="33" spans="2:3">
      <c r="B33" s="382"/>
      <c r="C33" s="383"/>
    </row>
    <row r="34" spans="2:3">
      <c r="B34" s="382"/>
      <c r="C34" s="383"/>
    </row>
    <row r="35" spans="2:3">
      <c r="B35" s="382"/>
      <c r="C35" s="383"/>
    </row>
    <row r="36" spans="2:3">
      <c r="B36" s="382"/>
      <c r="C36" s="383"/>
    </row>
    <row r="37" spans="2:3">
      <c r="B37" s="382"/>
      <c r="C37" s="383"/>
    </row>
    <row r="38" spans="2:3">
      <c r="B38" s="382"/>
      <c r="C38" s="383"/>
    </row>
    <row r="39" spans="2:3">
      <c r="B39" s="382"/>
      <c r="C39" s="383"/>
    </row>
    <row r="40" spans="2:3">
      <c r="B40" s="382"/>
      <c r="C40" s="384"/>
    </row>
  </sheetData>
  <sortState ref="B7:J18">
    <sortCondition descending="1" ref="J7"/>
  </sortState>
  <mergeCells count="21">
    <mergeCell ref="B25:M25"/>
    <mergeCell ref="D26:E26"/>
    <mergeCell ref="G26:I26"/>
    <mergeCell ref="K26:M26"/>
    <mergeCell ref="B27:M27"/>
    <mergeCell ref="B30:C30"/>
    <mergeCell ref="K7:L9"/>
    <mergeCell ref="B3:H3"/>
    <mergeCell ref="I3:L3"/>
    <mergeCell ref="B5:J5"/>
    <mergeCell ref="D24:E24"/>
    <mergeCell ref="G24:I24"/>
    <mergeCell ref="K24:M24"/>
    <mergeCell ref="D28:E28"/>
    <mergeCell ref="G28:I28"/>
    <mergeCell ref="K28:M28"/>
    <mergeCell ref="C19:L19"/>
    <mergeCell ref="D22:E22"/>
    <mergeCell ref="G22:I22"/>
    <mergeCell ref="K22:M22"/>
    <mergeCell ref="B23:M23"/>
  </mergeCells>
  <pageMargins left="0.23622047244094491" right="0.23622047244094491" top="0.74803149606299213" bottom="0.74803149606299213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P39"/>
  <sheetViews>
    <sheetView zoomScale="80" zoomScaleNormal="80" workbookViewId="0">
      <selection activeCell="S13" sqref="S13"/>
    </sheetView>
  </sheetViews>
  <sheetFormatPr defaultRowHeight="14.4"/>
  <cols>
    <col min="1" max="1" width="3.88671875" customWidth="1"/>
    <col min="2" max="2" width="22.33203125" style="140" customWidth="1"/>
    <col min="3" max="3" width="7.5546875" customWidth="1"/>
    <col min="4" max="4" width="8.88671875" customWidth="1"/>
    <col min="6" max="8" width="6.33203125" customWidth="1"/>
    <col min="9" max="9" width="7.33203125" customWidth="1"/>
    <col min="10" max="12" width="5.5546875" customWidth="1"/>
    <col min="13" max="13" width="7.33203125" customWidth="1"/>
    <col min="17" max="17" width="3.44140625" customWidth="1"/>
  </cols>
  <sheetData>
    <row r="2" spans="2:16" ht="15" thickBot="1"/>
    <row r="3" spans="2:16" ht="31.5" customHeight="1" thickBot="1">
      <c r="B3" s="966" t="s">
        <v>174</v>
      </c>
      <c r="C3" s="967"/>
      <c r="D3" s="967"/>
      <c r="E3" s="967"/>
      <c r="F3" s="967"/>
      <c r="G3" s="967"/>
      <c r="H3" s="968"/>
      <c r="M3" s="1018" t="s">
        <v>173</v>
      </c>
      <c r="N3" s="973"/>
      <c r="O3" s="973"/>
      <c r="P3" s="974"/>
    </row>
    <row r="4" spans="2:16" ht="15" thickBot="1">
      <c r="B4" s="143"/>
      <c r="C4" s="56"/>
      <c r="D4" s="44"/>
      <c r="E4" s="57"/>
      <c r="F4" s="45"/>
      <c r="G4" s="45"/>
      <c r="H4" s="45"/>
      <c r="I4" s="45"/>
      <c r="J4" s="45"/>
      <c r="K4" s="45"/>
      <c r="L4" s="45"/>
    </row>
    <row r="5" spans="2:16" ht="21" thickBot="1">
      <c r="B5" s="969" t="s">
        <v>252</v>
      </c>
      <c r="C5" s="970"/>
      <c r="D5" s="970"/>
      <c r="E5" s="970"/>
      <c r="F5" s="970"/>
      <c r="G5" s="970"/>
      <c r="H5" s="970"/>
      <c r="I5" s="970"/>
      <c r="J5" s="970"/>
      <c r="K5" s="103"/>
    </row>
    <row r="6" spans="2:16" ht="28.2" thickBot="1">
      <c r="B6" s="146" t="s">
        <v>0</v>
      </c>
      <c r="C6" s="244" t="s">
        <v>1</v>
      </c>
      <c r="D6" s="155" t="s">
        <v>42</v>
      </c>
      <c r="E6" s="86" t="s">
        <v>43</v>
      </c>
      <c r="F6" s="112" t="s">
        <v>2</v>
      </c>
      <c r="G6" s="24" t="s">
        <v>3</v>
      </c>
      <c r="H6" s="24" t="s">
        <v>4</v>
      </c>
      <c r="I6" s="34" t="s">
        <v>16</v>
      </c>
      <c r="J6" s="17" t="s">
        <v>13</v>
      </c>
      <c r="K6" s="30" t="s">
        <v>14</v>
      </c>
      <c r="L6" s="24" t="s">
        <v>15</v>
      </c>
      <c r="M6" s="34" t="s">
        <v>16</v>
      </c>
      <c r="N6" s="31" t="s">
        <v>8</v>
      </c>
      <c r="O6" s="310" t="s">
        <v>34</v>
      </c>
      <c r="P6" s="129" t="s">
        <v>24</v>
      </c>
    </row>
    <row r="7" spans="2:16" ht="18">
      <c r="B7" s="368" t="s">
        <v>127</v>
      </c>
      <c r="C7" s="734">
        <v>2</v>
      </c>
      <c r="D7" s="206" t="s">
        <v>9</v>
      </c>
      <c r="E7" s="95" t="s">
        <v>46</v>
      </c>
      <c r="F7" s="32">
        <v>82</v>
      </c>
      <c r="G7" s="32">
        <v>88</v>
      </c>
      <c r="H7" s="32">
        <v>92</v>
      </c>
      <c r="I7" s="6">
        <f t="shared" ref="I7" si="0">SUM($F7:$H7)</f>
        <v>262</v>
      </c>
      <c r="J7" s="32">
        <v>93</v>
      </c>
      <c r="K7" s="32">
        <v>96</v>
      </c>
      <c r="L7" s="32">
        <v>93</v>
      </c>
      <c r="M7" s="6">
        <f t="shared" ref="M7" si="1">SUM($J7:$L7)</f>
        <v>282</v>
      </c>
      <c r="N7" s="35">
        <f t="shared" ref="N7" si="2">$M7+$I7</f>
        <v>544</v>
      </c>
      <c r="O7" s="1066"/>
      <c r="P7" s="1067"/>
    </row>
    <row r="8" spans="2:16" ht="18">
      <c r="B8" s="371" t="s">
        <v>129</v>
      </c>
      <c r="C8" s="735">
        <v>2218</v>
      </c>
      <c r="D8" s="205" t="s">
        <v>10</v>
      </c>
      <c r="E8" s="96" t="s">
        <v>52</v>
      </c>
      <c r="F8" s="19">
        <v>91</v>
      </c>
      <c r="G8" s="19">
        <v>85</v>
      </c>
      <c r="H8" s="19">
        <v>90</v>
      </c>
      <c r="I8" s="9">
        <f>SUM($F8:$H8)</f>
        <v>266</v>
      </c>
      <c r="J8" s="19">
        <v>84</v>
      </c>
      <c r="K8" s="19">
        <v>90</v>
      </c>
      <c r="L8" s="19">
        <v>96</v>
      </c>
      <c r="M8" s="9">
        <f>SUM($J8:$L8)</f>
        <v>270</v>
      </c>
      <c r="N8" s="38">
        <f>$M8+$I8</f>
        <v>536</v>
      </c>
      <c r="O8" s="1068"/>
      <c r="P8" s="1069"/>
    </row>
    <row r="9" spans="2:16" ht="18">
      <c r="B9" s="823" t="s">
        <v>128</v>
      </c>
      <c r="C9" s="735">
        <v>1383</v>
      </c>
      <c r="D9" s="205" t="s">
        <v>9</v>
      </c>
      <c r="E9" s="96" t="s">
        <v>52</v>
      </c>
      <c r="F9" s="318">
        <v>86</v>
      </c>
      <c r="G9" s="318">
        <v>91</v>
      </c>
      <c r="H9" s="318">
        <v>91</v>
      </c>
      <c r="I9" s="9">
        <f>SUM($F9:$H9)</f>
        <v>268</v>
      </c>
      <c r="J9" s="318">
        <v>87</v>
      </c>
      <c r="K9" s="318">
        <v>90</v>
      </c>
      <c r="L9" s="318">
        <v>90</v>
      </c>
      <c r="M9" s="9">
        <f>SUM($J9:$L9)</f>
        <v>267</v>
      </c>
      <c r="N9" s="38">
        <f>$M9+$I9</f>
        <v>535</v>
      </c>
      <c r="O9" s="1068"/>
      <c r="P9" s="1069"/>
    </row>
    <row r="10" spans="2:16" ht="18">
      <c r="B10" s="823" t="s">
        <v>156</v>
      </c>
      <c r="C10" s="735">
        <v>506</v>
      </c>
      <c r="D10" s="205" t="s">
        <v>10</v>
      </c>
      <c r="E10" s="96" t="s">
        <v>51</v>
      </c>
      <c r="F10" s="19">
        <v>89</v>
      </c>
      <c r="G10" s="19">
        <v>86</v>
      </c>
      <c r="H10" s="19">
        <v>80</v>
      </c>
      <c r="I10" s="9">
        <f>SUM($F10:$H10)</f>
        <v>255</v>
      </c>
      <c r="J10" s="19">
        <v>88</v>
      </c>
      <c r="K10" s="19">
        <v>95</v>
      </c>
      <c r="L10" s="19">
        <v>89</v>
      </c>
      <c r="M10" s="9">
        <f>SUM($J10:$L10)</f>
        <v>272</v>
      </c>
      <c r="N10" s="38">
        <f>$M10+$I10</f>
        <v>527</v>
      </c>
      <c r="O10" s="246" t="str">
        <f t="shared" ref="O10:O12" si="3">IF(N10&gt;564,"Yes","NO")</f>
        <v>NO</v>
      </c>
      <c r="P10" s="61"/>
    </row>
    <row r="11" spans="2:16" ht="18">
      <c r="B11" s="865" t="s">
        <v>185</v>
      </c>
      <c r="C11" s="813">
        <v>309</v>
      </c>
      <c r="D11" s="221" t="s">
        <v>10</v>
      </c>
      <c r="E11" s="121" t="s">
        <v>186</v>
      </c>
      <c r="F11" s="25">
        <v>89</v>
      </c>
      <c r="G11" s="25">
        <v>91</v>
      </c>
      <c r="H11" s="25">
        <v>91</v>
      </c>
      <c r="I11" s="8">
        <f>SUM($F11:$H11)</f>
        <v>271</v>
      </c>
      <c r="J11" s="25">
        <v>87</v>
      </c>
      <c r="K11" s="25">
        <v>82</v>
      </c>
      <c r="L11" s="25">
        <v>84</v>
      </c>
      <c r="M11" s="8">
        <f>SUM($J11:$L11)</f>
        <v>253</v>
      </c>
      <c r="N11" s="37">
        <f>$M11+$I11</f>
        <v>524</v>
      </c>
      <c r="O11" s="246" t="str">
        <f t="shared" si="3"/>
        <v>NO</v>
      </c>
      <c r="P11" s="61"/>
    </row>
    <row r="12" spans="2:16" ht="18">
      <c r="B12" s="865" t="s">
        <v>213</v>
      </c>
      <c r="C12" s="813">
        <v>1041</v>
      </c>
      <c r="D12" s="221" t="s">
        <v>10</v>
      </c>
      <c r="E12" s="121" t="s">
        <v>159</v>
      </c>
      <c r="F12" s="25">
        <v>82</v>
      </c>
      <c r="G12" s="25">
        <v>74</v>
      </c>
      <c r="H12" s="25">
        <v>78</v>
      </c>
      <c r="I12" s="8">
        <f>SUM($F12:$H12)</f>
        <v>234</v>
      </c>
      <c r="J12" s="25">
        <v>90</v>
      </c>
      <c r="K12" s="25">
        <v>91</v>
      </c>
      <c r="L12" s="25">
        <v>96</v>
      </c>
      <c r="M12" s="8">
        <f>SUM($J12:$L12)</f>
        <v>277</v>
      </c>
      <c r="N12" s="37">
        <f>$M12+$I12</f>
        <v>511</v>
      </c>
      <c r="O12" s="246" t="str">
        <f t="shared" si="3"/>
        <v>NO</v>
      </c>
      <c r="P12" s="61"/>
    </row>
    <row r="13" spans="2:16" ht="18">
      <c r="B13" s="865" t="s">
        <v>184</v>
      </c>
      <c r="C13" s="813">
        <v>1281</v>
      </c>
      <c r="D13" s="221" t="s">
        <v>10</v>
      </c>
      <c r="E13" s="121" t="s">
        <v>46</v>
      </c>
      <c r="F13" s="25">
        <v>86</v>
      </c>
      <c r="G13" s="25">
        <v>88</v>
      </c>
      <c r="H13" s="25">
        <v>83</v>
      </c>
      <c r="I13" s="8">
        <f>SUM($F13:$H13)</f>
        <v>257</v>
      </c>
      <c r="J13" s="25">
        <v>91</v>
      </c>
      <c r="K13" s="25">
        <v>94</v>
      </c>
      <c r="L13" s="25">
        <v>64</v>
      </c>
      <c r="M13" s="8">
        <f>SUM($J13:$L13)</f>
        <v>249</v>
      </c>
      <c r="N13" s="37">
        <f>$M13+$I13</f>
        <v>506</v>
      </c>
      <c r="O13" s="246" t="str">
        <f t="shared" ref="O13:O15" si="4">IF(N13&gt;564,"Yes","NO")</f>
        <v>NO</v>
      </c>
      <c r="P13" s="61"/>
    </row>
    <row r="14" spans="2:16" ht="18">
      <c r="B14" s="865" t="s">
        <v>183</v>
      </c>
      <c r="C14" s="813">
        <v>169</v>
      </c>
      <c r="D14" s="221" t="s">
        <v>9</v>
      </c>
      <c r="E14" s="121" t="s">
        <v>46</v>
      </c>
      <c r="F14" s="25">
        <v>76</v>
      </c>
      <c r="G14" s="25">
        <v>81</v>
      </c>
      <c r="H14" s="25">
        <v>83</v>
      </c>
      <c r="I14" s="8">
        <f>SUM($F14:$H14)</f>
        <v>240</v>
      </c>
      <c r="J14" s="25">
        <v>88</v>
      </c>
      <c r="K14" s="25">
        <v>78</v>
      </c>
      <c r="L14" s="25">
        <v>86</v>
      </c>
      <c r="M14" s="8">
        <f>SUM($J14:$L14)</f>
        <v>252</v>
      </c>
      <c r="N14" s="37">
        <f>$M14+$I14</f>
        <v>492</v>
      </c>
      <c r="O14" s="246" t="str">
        <f t="shared" si="4"/>
        <v>NO</v>
      </c>
      <c r="P14" s="61" t="str">
        <f t="shared" ref="P14:P15" si="5">IF(O14="Yes","M","")</f>
        <v/>
      </c>
    </row>
    <row r="15" spans="2:16" ht="18.600000000000001" thickBot="1">
      <c r="B15" s="864" t="s">
        <v>155</v>
      </c>
      <c r="C15" s="628">
        <v>1452</v>
      </c>
      <c r="D15" s="204" t="s">
        <v>10</v>
      </c>
      <c r="E15" s="97" t="s">
        <v>186</v>
      </c>
      <c r="F15" s="33">
        <v>84</v>
      </c>
      <c r="G15" s="33">
        <v>81</v>
      </c>
      <c r="H15" s="33">
        <v>70</v>
      </c>
      <c r="I15" s="7">
        <f>SUM($F15:$H15)</f>
        <v>235</v>
      </c>
      <c r="J15" s="33">
        <v>81</v>
      </c>
      <c r="K15" s="33">
        <v>80</v>
      </c>
      <c r="L15" s="463">
        <v>66</v>
      </c>
      <c r="M15" s="7">
        <f>SUM($J15:$L15)</f>
        <v>227</v>
      </c>
      <c r="N15" s="36">
        <f>$M15+$I15</f>
        <v>462</v>
      </c>
      <c r="O15" s="247" t="str">
        <f t="shared" si="4"/>
        <v>NO</v>
      </c>
      <c r="P15" s="53" t="str">
        <f t="shared" si="5"/>
        <v/>
      </c>
    </row>
    <row r="16" spans="2:16" ht="18">
      <c r="B16" s="865" t="s">
        <v>226</v>
      </c>
      <c r="C16" s="813">
        <v>1314</v>
      </c>
      <c r="D16" s="932" t="s">
        <v>12</v>
      </c>
      <c r="E16" s="117" t="s">
        <v>159</v>
      </c>
      <c r="F16" s="32">
        <v>82</v>
      </c>
      <c r="G16" s="32">
        <v>69</v>
      </c>
      <c r="H16" s="32">
        <v>58</v>
      </c>
      <c r="I16" s="6">
        <f>SUM($F16:$H16)</f>
        <v>209</v>
      </c>
      <c r="J16" s="32">
        <v>58</v>
      </c>
      <c r="K16" s="32">
        <v>69</v>
      </c>
      <c r="L16" s="32">
        <v>82</v>
      </c>
      <c r="M16" s="6">
        <f>SUM($J16:$L16)</f>
        <v>209</v>
      </c>
      <c r="N16" s="35">
        <f>$M16+$I16</f>
        <v>418</v>
      </c>
      <c r="O16" s="248" t="str">
        <f t="shared" ref="O16" si="6">IF(N16&gt;509,"Yes","NO")</f>
        <v>NO</v>
      </c>
      <c r="P16" s="134" t="str">
        <f t="shared" ref="P16" si="7">IF(O16="Yes","S","")</f>
        <v/>
      </c>
    </row>
    <row r="17" spans="2:16" ht="18">
      <c r="B17" s="823" t="s">
        <v>190</v>
      </c>
      <c r="C17" s="735">
        <v>1291</v>
      </c>
      <c r="D17" s="205" t="s">
        <v>12</v>
      </c>
      <c r="E17" s="96" t="s">
        <v>46</v>
      </c>
      <c r="F17" s="25">
        <v>58</v>
      </c>
      <c r="G17" s="25">
        <v>74</v>
      </c>
      <c r="H17" s="25">
        <v>45</v>
      </c>
      <c r="I17" s="8">
        <f t="shared" ref="I8:I17" si="8">SUM($F17:$H17)</f>
        <v>177</v>
      </c>
      <c r="J17" s="25">
        <v>78</v>
      </c>
      <c r="K17" s="25">
        <v>78</v>
      </c>
      <c r="L17" s="25">
        <v>78</v>
      </c>
      <c r="M17" s="8">
        <f t="shared" ref="M8:M17" si="9">SUM($J17:$L17)</f>
        <v>234</v>
      </c>
      <c r="N17" s="37">
        <f t="shared" ref="N8:N17" si="10">$M17+$I17</f>
        <v>411</v>
      </c>
      <c r="O17" s="245" t="str">
        <f>IF(N17&gt;509,"Yes","NO")</f>
        <v>NO</v>
      </c>
      <c r="P17" s="131"/>
    </row>
    <row r="18" spans="2:16" ht="18.600000000000001" thickBot="1">
      <c r="B18" s="815" t="s">
        <v>137</v>
      </c>
      <c r="C18" s="814">
        <v>2036</v>
      </c>
      <c r="D18" s="181" t="s">
        <v>208</v>
      </c>
      <c r="E18" s="178" t="s">
        <v>52</v>
      </c>
      <c r="F18" s="933">
        <v>68</v>
      </c>
      <c r="G18" s="933">
        <v>64</v>
      </c>
      <c r="H18" s="933">
        <v>66</v>
      </c>
      <c r="I18" s="785">
        <f>SUM($F18:$H18)</f>
        <v>198</v>
      </c>
      <c r="J18" s="778">
        <v>56</v>
      </c>
      <c r="K18" s="778">
        <v>75</v>
      </c>
      <c r="L18" s="778">
        <v>64</v>
      </c>
      <c r="M18" s="7">
        <f>SUM($J18:$L18)</f>
        <v>195</v>
      </c>
      <c r="N18" s="36">
        <f>$M18+$I18</f>
        <v>393</v>
      </c>
      <c r="O18" s="786" t="str">
        <f t="shared" ref="O18" si="11">IF(N18&gt;509,"Yes","NO")</f>
        <v>NO</v>
      </c>
      <c r="P18" s="53"/>
    </row>
    <row r="19" spans="2:16" ht="27.75" customHeight="1" thickBot="1">
      <c r="B19" s="43" t="s">
        <v>27</v>
      </c>
      <c r="C19" s="1054" t="s">
        <v>30</v>
      </c>
      <c r="D19" s="1055"/>
      <c r="E19" s="1055"/>
      <c r="F19" s="1020"/>
      <c r="G19" s="1020"/>
      <c r="H19" s="1020"/>
      <c r="I19" s="1020"/>
      <c r="J19" s="1020"/>
      <c r="K19" s="1020"/>
      <c r="L19" s="1020"/>
      <c r="M19" s="1021"/>
    </row>
    <row r="20" spans="2:16">
      <c r="C20" s="137"/>
      <c r="E20">
        <f>COUNTA(E7:E18)</f>
        <v>12</v>
      </c>
    </row>
    <row r="21" spans="2:16">
      <c r="B21" s="514"/>
      <c r="C21" s="493"/>
      <c r="D21" s="999"/>
      <c r="E21" s="999"/>
      <c r="F21" s="514"/>
      <c r="G21" s="1015"/>
      <c r="H21" s="1015"/>
      <c r="I21" s="1015"/>
      <c r="J21" s="514"/>
      <c r="K21" s="999"/>
      <c r="L21" s="999"/>
      <c r="M21" s="999"/>
    </row>
    <row r="22" spans="2:16" ht="5.25" customHeight="1">
      <c r="B22" s="999"/>
      <c r="C22" s="999"/>
      <c r="D22" s="999"/>
      <c r="E22" s="999"/>
      <c r="F22" s="999"/>
      <c r="G22" s="999"/>
      <c r="H22" s="999"/>
      <c r="I22" s="999"/>
      <c r="J22" s="999"/>
      <c r="K22" s="999"/>
      <c r="L22" s="999"/>
      <c r="M22" s="999"/>
    </row>
    <row r="23" spans="2:16">
      <c r="B23" s="514"/>
      <c r="C23" s="493"/>
      <c r="D23" s="999"/>
      <c r="E23" s="999"/>
      <c r="F23" s="514"/>
      <c r="G23" s="999"/>
      <c r="H23" s="999"/>
      <c r="I23" s="999"/>
      <c r="J23" s="514"/>
      <c r="K23" s="999"/>
      <c r="L23" s="999"/>
      <c r="M23" s="999"/>
    </row>
    <row r="24" spans="2:16" ht="7.5" customHeight="1">
      <c r="B24" s="999"/>
      <c r="C24" s="999"/>
      <c r="D24" s="999"/>
      <c r="E24" s="999"/>
      <c r="F24" s="999"/>
      <c r="G24" s="999"/>
      <c r="H24" s="999"/>
      <c r="I24" s="999"/>
      <c r="J24" s="999"/>
      <c r="K24" s="999"/>
      <c r="L24" s="999"/>
      <c r="M24" s="999"/>
    </row>
    <row r="25" spans="2:16">
      <c r="B25" s="514"/>
      <c r="C25" s="493"/>
      <c r="D25" s="999"/>
      <c r="E25" s="999"/>
      <c r="F25" s="514"/>
      <c r="G25" s="999"/>
      <c r="H25" s="999"/>
      <c r="I25" s="999"/>
      <c r="J25" s="514"/>
      <c r="K25" s="999"/>
      <c r="L25" s="999"/>
      <c r="M25" s="999"/>
    </row>
    <row r="26" spans="2:16" ht="8.25" customHeight="1">
      <c r="B26" s="999"/>
      <c r="C26" s="999"/>
      <c r="D26" s="999"/>
      <c r="E26" s="999"/>
      <c r="F26" s="999"/>
      <c r="G26" s="999"/>
      <c r="H26" s="999"/>
      <c r="I26" s="999"/>
      <c r="J26" s="999"/>
      <c r="K26" s="999"/>
      <c r="L26" s="999"/>
      <c r="M26" s="999"/>
    </row>
    <row r="27" spans="2:16">
      <c r="B27" s="514"/>
      <c r="C27" s="493"/>
      <c r="D27" s="999"/>
      <c r="E27" s="999"/>
      <c r="F27" s="514"/>
      <c r="G27" s="999"/>
      <c r="H27" s="999"/>
      <c r="I27" s="999"/>
      <c r="J27" s="514"/>
      <c r="K27" s="999"/>
      <c r="L27" s="999"/>
      <c r="M27" s="999"/>
    </row>
    <row r="28" spans="2:16">
      <c r="B28" s="507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</row>
    <row r="29" spans="2:16">
      <c r="B29" s="998"/>
      <c r="C29" s="998"/>
      <c r="D29" s="349"/>
      <c r="E29" s="349"/>
      <c r="F29" s="349"/>
      <c r="G29" s="349"/>
      <c r="H29" s="349"/>
      <c r="I29" s="349"/>
      <c r="J29" s="349"/>
      <c r="K29" s="349"/>
      <c r="L29" s="349"/>
      <c r="M29" s="349"/>
    </row>
    <row r="30" spans="2:16">
      <c r="B30" s="515"/>
      <c r="C30" s="383"/>
      <c r="D30" s="349"/>
      <c r="E30" s="349"/>
      <c r="F30" s="349"/>
      <c r="G30" s="349"/>
      <c r="H30" s="349"/>
      <c r="I30" s="349"/>
      <c r="J30" s="349"/>
      <c r="K30" s="349"/>
      <c r="L30" s="349"/>
      <c r="M30" s="349"/>
    </row>
    <row r="31" spans="2:16">
      <c r="B31" s="515"/>
      <c r="C31" s="383"/>
      <c r="D31" s="349"/>
      <c r="E31" s="349"/>
      <c r="F31" s="349"/>
      <c r="G31" s="349"/>
      <c r="H31" s="349"/>
      <c r="I31" s="349"/>
      <c r="J31" s="349"/>
      <c r="K31" s="349"/>
      <c r="L31" s="349"/>
      <c r="M31" s="349"/>
    </row>
    <row r="32" spans="2:16">
      <c r="B32" s="515"/>
      <c r="C32" s="383"/>
      <c r="D32" s="349"/>
      <c r="E32" s="349"/>
      <c r="F32" s="349"/>
      <c r="G32" s="349"/>
      <c r="H32" s="349"/>
      <c r="I32" s="349"/>
      <c r="J32" s="349"/>
      <c r="K32" s="349"/>
      <c r="L32" s="349"/>
      <c r="M32" s="349"/>
    </row>
    <row r="33" spans="2:13">
      <c r="B33" s="515"/>
      <c r="C33" s="383"/>
      <c r="D33" s="349"/>
      <c r="E33" s="349"/>
      <c r="F33" s="349"/>
      <c r="G33" s="349"/>
      <c r="H33" s="349"/>
      <c r="I33" s="349"/>
      <c r="J33" s="349"/>
      <c r="K33" s="349"/>
      <c r="L33" s="349"/>
      <c r="M33" s="349"/>
    </row>
    <row r="34" spans="2:13">
      <c r="B34" s="515"/>
      <c r="C34" s="383"/>
      <c r="D34" s="349"/>
      <c r="E34" s="349"/>
      <c r="F34" s="349"/>
      <c r="G34" s="349"/>
      <c r="H34" s="349"/>
      <c r="I34" s="349"/>
      <c r="J34" s="349"/>
      <c r="K34" s="349"/>
      <c r="L34" s="349"/>
      <c r="M34" s="349"/>
    </row>
    <row r="35" spans="2:13">
      <c r="B35" s="515"/>
      <c r="C35" s="383"/>
      <c r="D35" s="349"/>
      <c r="E35" s="349"/>
      <c r="F35" s="349"/>
      <c r="G35" s="349"/>
      <c r="H35" s="349"/>
      <c r="I35" s="349"/>
      <c r="J35" s="349"/>
      <c r="K35" s="349"/>
      <c r="L35" s="349"/>
      <c r="M35" s="349"/>
    </row>
    <row r="36" spans="2:13">
      <c r="B36" s="515"/>
      <c r="C36" s="383"/>
      <c r="D36" s="349"/>
      <c r="E36" s="349"/>
      <c r="F36" s="349"/>
      <c r="G36" s="349"/>
      <c r="H36" s="349"/>
      <c r="I36" s="349"/>
      <c r="J36" s="349"/>
      <c r="K36" s="349"/>
      <c r="L36" s="349"/>
      <c r="M36" s="349"/>
    </row>
    <row r="37" spans="2:13">
      <c r="B37" s="515"/>
      <c r="C37" s="383"/>
      <c r="D37" s="349"/>
      <c r="E37" s="349"/>
      <c r="F37" s="349"/>
      <c r="G37" s="349"/>
      <c r="H37" s="349"/>
      <c r="I37" s="349"/>
      <c r="J37" s="349"/>
      <c r="K37" s="349"/>
      <c r="L37" s="349"/>
      <c r="M37" s="349"/>
    </row>
    <row r="38" spans="2:13">
      <c r="B38" s="515"/>
      <c r="C38" s="383"/>
      <c r="D38" s="349"/>
      <c r="E38" s="349"/>
      <c r="F38" s="349"/>
      <c r="G38" s="349"/>
      <c r="H38" s="349"/>
      <c r="I38" s="349"/>
      <c r="J38" s="349"/>
      <c r="K38" s="349"/>
      <c r="L38" s="349"/>
      <c r="M38" s="349"/>
    </row>
    <row r="39" spans="2:13">
      <c r="B39" s="515"/>
      <c r="C39" s="384"/>
      <c r="D39" s="349"/>
      <c r="E39" s="349"/>
      <c r="F39" s="349"/>
      <c r="G39" s="349"/>
      <c r="H39" s="349"/>
      <c r="I39" s="349"/>
      <c r="J39" s="349"/>
      <c r="K39" s="349"/>
      <c r="L39" s="349"/>
      <c r="M39" s="349"/>
    </row>
  </sheetData>
  <sortState ref="B8:N15">
    <sortCondition descending="1" ref="N7"/>
  </sortState>
  <mergeCells count="21">
    <mergeCell ref="C19:M19"/>
    <mergeCell ref="O7:P9"/>
    <mergeCell ref="B3:H3"/>
    <mergeCell ref="M3:P3"/>
    <mergeCell ref="B5:J5"/>
    <mergeCell ref="D21:E21"/>
    <mergeCell ref="G21:I21"/>
    <mergeCell ref="K21:M21"/>
    <mergeCell ref="B22:M22"/>
    <mergeCell ref="D23:E23"/>
    <mergeCell ref="G23:I23"/>
    <mergeCell ref="K23:M23"/>
    <mergeCell ref="B29:C29"/>
    <mergeCell ref="D27:E27"/>
    <mergeCell ref="G27:I27"/>
    <mergeCell ref="K27:M27"/>
    <mergeCell ref="B24:M24"/>
    <mergeCell ref="D25:E25"/>
    <mergeCell ref="G25:I25"/>
    <mergeCell ref="K25:M25"/>
    <mergeCell ref="B26:M26"/>
  </mergeCells>
  <pageMargins left="0.23622047244094491" right="0.23622047244094491" top="0.74803149606299213" bottom="0.74803149606299213" header="0.31496062992125984" footer="0.31496062992125984"/>
  <pageSetup paperSize="9" scale="9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:P37"/>
  <sheetViews>
    <sheetView tabSelected="1" zoomScale="78" zoomScaleNormal="78" workbookViewId="0">
      <selection activeCell="X13" sqref="X13"/>
    </sheetView>
  </sheetViews>
  <sheetFormatPr defaultColWidth="9.109375" defaultRowHeight="18"/>
  <cols>
    <col min="1" max="1" width="5.44140625" style="45" customWidth="1"/>
    <col min="2" max="2" width="15.5546875" style="45" customWidth="1"/>
    <col min="3" max="3" width="23.44140625" style="45" customWidth="1"/>
    <col min="4" max="4" width="9.109375" style="281"/>
    <col min="5" max="5" width="6.5546875" style="45" customWidth="1"/>
    <col min="6" max="6" width="10" style="160" customWidth="1"/>
    <col min="7" max="9" width="5.44140625" style="45" customWidth="1"/>
    <col min="10" max="10" width="9.109375" style="45"/>
    <col min="11" max="11" width="6.109375" style="143" customWidth="1"/>
    <col min="12" max="12" width="2.5546875" style="45" customWidth="1"/>
    <col min="13" max="15" width="7.5546875" style="45" customWidth="1"/>
    <col min="16" max="16" width="11.33203125" style="296" customWidth="1"/>
    <col min="17" max="17" width="2.5546875" style="45" customWidth="1"/>
    <col min="18" max="18" width="2" style="45" customWidth="1"/>
    <col min="19" max="19" width="2.44140625" style="45" customWidth="1"/>
    <col min="20" max="16384" width="9.109375" style="45"/>
  </cols>
  <sheetData>
    <row r="1" spans="2:16" ht="18.600000000000001" thickBot="1"/>
    <row r="2" spans="2:16" ht="32.25" customHeight="1" thickBot="1">
      <c r="C2" s="966" t="s">
        <v>174</v>
      </c>
      <c r="D2" s="967"/>
      <c r="E2" s="967"/>
      <c r="F2" s="967"/>
      <c r="G2" s="967"/>
      <c r="H2" s="967"/>
      <c r="I2" s="967"/>
      <c r="J2" s="967"/>
      <c r="K2" s="968"/>
    </row>
    <row r="3" spans="2:16" s="311" customFormat="1" ht="26.25" customHeight="1" thickBot="1">
      <c r="C3" s="969" t="s">
        <v>178</v>
      </c>
      <c r="D3" s="970"/>
      <c r="E3" s="970"/>
      <c r="F3" s="970"/>
      <c r="G3" s="970"/>
      <c r="H3" s="970"/>
      <c r="I3" s="970"/>
      <c r="J3" s="970"/>
      <c r="K3" s="971"/>
      <c r="P3" s="296"/>
    </row>
    <row r="4" spans="2:16" ht="11.4" customHeight="1" thickBot="1">
      <c r="K4" s="45"/>
    </row>
    <row r="5" spans="2:16" ht="19.5" customHeight="1">
      <c r="B5" s="1109"/>
      <c r="C5" s="1076" t="s">
        <v>96</v>
      </c>
      <c r="D5" s="1077"/>
      <c r="E5" s="1077"/>
      <c r="F5" s="1078"/>
      <c r="G5" s="1070">
        <v>45059</v>
      </c>
      <c r="H5" s="1071"/>
      <c r="I5" s="1071"/>
      <c r="J5" s="1071"/>
      <c r="K5" s="1072"/>
      <c r="M5" s="1117" t="s">
        <v>90</v>
      </c>
      <c r="N5" s="1118"/>
      <c r="O5" s="1118"/>
      <c r="P5" s="1119"/>
    </row>
    <row r="6" spans="2:16" ht="19.5" customHeight="1" thickBot="1">
      <c r="B6" s="1109"/>
      <c r="C6" s="1079"/>
      <c r="D6" s="1080"/>
      <c r="E6" s="1080"/>
      <c r="F6" s="1081"/>
      <c r="G6" s="1073"/>
      <c r="H6" s="1074"/>
      <c r="I6" s="1074"/>
      <c r="J6" s="1074"/>
      <c r="K6" s="1075"/>
      <c r="M6" s="1120"/>
      <c r="N6" s="1121"/>
      <c r="O6" s="1121"/>
      <c r="P6" s="1122"/>
    </row>
    <row r="7" spans="2:16" ht="27.75" customHeight="1" thickBot="1">
      <c r="B7" s="1110"/>
      <c r="C7" s="264" t="s">
        <v>91</v>
      </c>
      <c r="D7" s="282" t="s">
        <v>92</v>
      </c>
      <c r="E7" s="263" t="s">
        <v>42</v>
      </c>
      <c r="F7" s="283" t="s">
        <v>43</v>
      </c>
      <c r="G7" s="267" t="s">
        <v>36</v>
      </c>
      <c r="H7" s="263" t="s">
        <v>35</v>
      </c>
      <c r="I7" s="266" t="s">
        <v>33</v>
      </c>
      <c r="J7" s="279" t="s">
        <v>8</v>
      </c>
      <c r="K7" s="265" t="s">
        <v>88</v>
      </c>
      <c r="M7" s="292" t="s">
        <v>36</v>
      </c>
      <c r="N7" s="293" t="s">
        <v>35</v>
      </c>
      <c r="O7" s="293" t="s">
        <v>33</v>
      </c>
      <c r="P7" s="294" t="s">
        <v>97</v>
      </c>
    </row>
    <row r="8" spans="2:16" ht="18" customHeight="1">
      <c r="B8" s="1106" t="s">
        <v>61</v>
      </c>
      <c r="C8" s="374" t="s">
        <v>55</v>
      </c>
      <c r="D8" s="934">
        <v>1809</v>
      </c>
      <c r="E8" s="253" t="s">
        <v>9</v>
      </c>
      <c r="F8" s="938" t="s">
        <v>51</v>
      </c>
      <c r="G8" s="692">
        <v>77</v>
      </c>
      <c r="H8" s="693">
        <v>82</v>
      </c>
      <c r="I8" s="52">
        <v>74</v>
      </c>
      <c r="J8" s="241">
        <f t="shared" ref="J8" si="0">SUM(G8:I8)</f>
        <v>233</v>
      </c>
      <c r="K8" s="280">
        <v>1</v>
      </c>
      <c r="M8" s="191">
        <v>77</v>
      </c>
      <c r="N8" s="916">
        <v>82</v>
      </c>
      <c r="O8" s="917">
        <v>74</v>
      </c>
      <c r="P8" s="303">
        <f>SUM(M8:O8)</f>
        <v>233</v>
      </c>
    </row>
    <row r="9" spans="2:16">
      <c r="B9" s="1107"/>
      <c r="C9" s="823" t="s">
        <v>128</v>
      </c>
      <c r="D9" s="935">
        <v>1383</v>
      </c>
      <c r="E9" s="254" t="s">
        <v>9</v>
      </c>
      <c r="F9" s="939" t="s">
        <v>52</v>
      </c>
      <c r="G9" s="692">
        <v>76</v>
      </c>
      <c r="H9" s="693">
        <v>69</v>
      </c>
      <c r="I9" s="694">
        <v>77</v>
      </c>
      <c r="J9" s="239">
        <f t="shared" ref="J9:J17" si="1">SUM(G9:I9)</f>
        <v>222</v>
      </c>
      <c r="K9" s="277">
        <v>2</v>
      </c>
      <c r="M9" s="192">
        <v>76</v>
      </c>
      <c r="N9" s="918">
        <v>69</v>
      </c>
      <c r="O9" s="919">
        <v>77</v>
      </c>
      <c r="P9" s="303">
        <f t="shared" ref="P9:P17" si="2">SUM(M9:O9)</f>
        <v>222</v>
      </c>
    </row>
    <row r="10" spans="2:16">
      <c r="B10" s="1107"/>
      <c r="C10" s="871" t="s">
        <v>140</v>
      </c>
      <c r="D10" s="803">
        <v>2434</v>
      </c>
      <c r="E10" s="609" t="s">
        <v>9</v>
      </c>
      <c r="F10" s="940" t="s">
        <v>51</v>
      </c>
      <c r="G10" s="194">
        <v>73</v>
      </c>
      <c r="H10" s="195">
        <v>74</v>
      </c>
      <c r="I10" s="196">
        <v>74</v>
      </c>
      <c r="J10" s="239">
        <f t="shared" si="1"/>
        <v>221</v>
      </c>
      <c r="K10" s="277">
        <v>3</v>
      </c>
      <c r="M10" s="485">
        <v>73</v>
      </c>
      <c r="N10" s="195">
        <v>74</v>
      </c>
      <c r="O10" s="486">
        <v>74</v>
      </c>
      <c r="P10" s="303">
        <f t="shared" si="2"/>
        <v>221</v>
      </c>
    </row>
    <row r="11" spans="2:16">
      <c r="B11" s="1107"/>
      <c r="C11" s="148" t="s">
        <v>127</v>
      </c>
      <c r="D11" s="936">
        <v>2</v>
      </c>
      <c r="E11" s="254" t="s">
        <v>9</v>
      </c>
      <c r="F11" s="938" t="s">
        <v>46</v>
      </c>
      <c r="G11" s="49">
        <v>68</v>
      </c>
      <c r="H11" s="50">
        <v>81</v>
      </c>
      <c r="I11" s="52">
        <v>79</v>
      </c>
      <c r="J11" s="239">
        <f t="shared" si="1"/>
        <v>228</v>
      </c>
      <c r="K11" s="277">
        <v>4</v>
      </c>
      <c r="M11" s="192">
        <v>68</v>
      </c>
      <c r="N11" s="918">
        <v>81</v>
      </c>
      <c r="O11" s="919">
        <v>79</v>
      </c>
      <c r="P11" s="303">
        <f t="shared" si="2"/>
        <v>228</v>
      </c>
    </row>
    <row r="12" spans="2:16">
      <c r="B12" s="1107"/>
      <c r="C12" s="874" t="s">
        <v>185</v>
      </c>
      <c r="D12" s="911">
        <v>309</v>
      </c>
      <c r="E12" s="254" t="s">
        <v>12</v>
      </c>
      <c r="F12" s="939" t="s">
        <v>186</v>
      </c>
      <c r="G12" s="49">
        <v>70</v>
      </c>
      <c r="H12" s="50">
        <v>76</v>
      </c>
      <c r="I12" s="52">
        <v>67</v>
      </c>
      <c r="J12" s="239">
        <f t="shared" si="1"/>
        <v>213</v>
      </c>
      <c r="K12" s="277">
        <v>5</v>
      </c>
      <c r="M12" s="192">
        <v>70</v>
      </c>
      <c r="N12" s="918">
        <v>76</v>
      </c>
      <c r="O12" s="919">
        <v>67</v>
      </c>
      <c r="P12" s="303">
        <f t="shared" si="2"/>
        <v>213</v>
      </c>
    </row>
    <row r="13" spans="2:16">
      <c r="B13" s="1107"/>
      <c r="C13" s="371" t="s">
        <v>54</v>
      </c>
      <c r="D13" s="934">
        <v>1476</v>
      </c>
      <c r="E13" s="254" t="s">
        <v>10</v>
      </c>
      <c r="F13" s="938" t="s">
        <v>46</v>
      </c>
      <c r="G13" s="49">
        <v>70</v>
      </c>
      <c r="H13" s="50">
        <v>67</v>
      </c>
      <c r="I13" s="52">
        <v>78</v>
      </c>
      <c r="J13" s="239">
        <f t="shared" si="1"/>
        <v>215</v>
      </c>
      <c r="K13" s="277">
        <v>6</v>
      </c>
      <c r="M13" s="192">
        <v>70</v>
      </c>
      <c r="N13" s="918">
        <v>67</v>
      </c>
      <c r="O13" s="919">
        <v>78</v>
      </c>
      <c r="P13" s="303">
        <f t="shared" si="2"/>
        <v>215</v>
      </c>
    </row>
    <row r="14" spans="2:16">
      <c r="B14" s="1107"/>
      <c r="C14" s="823" t="s">
        <v>198</v>
      </c>
      <c r="D14" s="935">
        <v>1668</v>
      </c>
      <c r="E14" s="254" t="s">
        <v>9</v>
      </c>
      <c r="F14" s="938" t="s">
        <v>46</v>
      </c>
      <c r="G14" s="49">
        <v>75</v>
      </c>
      <c r="H14" s="50">
        <v>76</v>
      </c>
      <c r="I14" s="52">
        <v>78</v>
      </c>
      <c r="J14" s="239">
        <f t="shared" si="1"/>
        <v>229</v>
      </c>
      <c r="K14" s="277">
        <v>7</v>
      </c>
      <c r="M14" s="192">
        <v>75</v>
      </c>
      <c r="N14" s="918">
        <v>76</v>
      </c>
      <c r="O14" s="919">
        <v>78</v>
      </c>
      <c r="P14" s="303">
        <f t="shared" si="2"/>
        <v>229</v>
      </c>
    </row>
    <row r="15" spans="2:16">
      <c r="B15" s="1107"/>
      <c r="C15" s="865" t="s">
        <v>160</v>
      </c>
      <c r="D15" s="937">
        <v>1942</v>
      </c>
      <c r="E15" s="270" t="s">
        <v>11</v>
      </c>
      <c r="F15" s="938" t="s">
        <v>44</v>
      </c>
      <c r="G15" s="49">
        <v>63</v>
      </c>
      <c r="H15" s="50">
        <v>73</v>
      </c>
      <c r="I15" s="52">
        <v>84</v>
      </c>
      <c r="J15" s="239">
        <f t="shared" si="1"/>
        <v>220</v>
      </c>
      <c r="K15" s="277">
        <v>8</v>
      </c>
      <c r="M15" s="192">
        <v>63</v>
      </c>
      <c r="N15" s="918">
        <v>73</v>
      </c>
      <c r="O15" s="919">
        <v>84</v>
      </c>
      <c r="P15" s="303">
        <f t="shared" si="2"/>
        <v>220</v>
      </c>
    </row>
    <row r="16" spans="2:16">
      <c r="B16" s="1107"/>
      <c r="C16" s="865" t="s">
        <v>143</v>
      </c>
      <c r="D16" s="936">
        <v>1941</v>
      </c>
      <c r="E16" s="254" t="s">
        <v>11</v>
      </c>
      <c r="F16" s="941" t="s">
        <v>44</v>
      </c>
      <c r="G16" s="152">
        <v>69</v>
      </c>
      <c r="H16" s="153">
        <v>69</v>
      </c>
      <c r="I16" s="154">
        <v>72</v>
      </c>
      <c r="J16" s="301">
        <f t="shared" si="1"/>
        <v>210</v>
      </c>
      <c r="K16" s="302">
        <v>9</v>
      </c>
      <c r="M16" s="703">
        <v>69</v>
      </c>
      <c r="N16" s="153">
        <v>69</v>
      </c>
      <c r="O16" s="704">
        <v>72</v>
      </c>
      <c r="P16" s="303">
        <f t="shared" si="2"/>
        <v>210</v>
      </c>
    </row>
    <row r="17" spans="2:16" s="287" customFormat="1" ht="18.600000000000001" thickBot="1">
      <c r="B17" s="1107"/>
      <c r="C17" s="871" t="s">
        <v>129</v>
      </c>
      <c r="D17" s="803">
        <v>2218</v>
      </c>
      <c r="E17" s="943" t="s">
        <v>11</v>
      </c>
      <c r="F17" s="942" t="s">
        <v>46</v>
      </c>
      <c r="G17" s="193">
        <v>75</v>
      </c>
      <c r="H17" s="695">
        <v>67</v>
      </c>
      <c r="I17" s="48">
        <v>65</v>
      </c>
      <c r="J17" s="240">
        <f t="shared" si="1"/>
        <v>207</v>
      </c>
      <c r="K17" s="278">
        <v>10</v>
      </c>
      <c r="M17" s="193">
        <v>75</v>
      </c>
      <c r="N17" s="920">
        <v>67</v>
      </c>
      <c r="O17" s="921">
        <v>65</v>
      </c>
      <c r="P17" s="303">
        <f t="shared" si="2"/>
        <v>207</v>
      </c>
    </row>
    <row r="18" spans="2:16" ht="29.25" customHeight="1" thickBot="1">
      <c r="B18" s="1107"/>
      <c r="C18" s="1103"/>
      <c r="D18" s="1104"/>
      <c r="E18" s="1104"/>
      <c r="F18" s="1104"/>
      <c r="G18" s="1104"/>
      <c r="H18" s="1104"/>
      <c r="I18" s="1104"/>
      <c r="J18" s="1104"/>
      <c r="K18" s="1105"/>
      <c r="M18" s="1100" t="s">
        <v>93</v>
      </c>
      <c r="N18" s="1101"/>
      <c r="O18" s="1102"/>
      <c r="P18" s="297">
        <f>SUM(P8:P17)</f>
        <v>2198</v>
      </c>
    </row>
    <row r="19" spans="2:16" ht="18.75" customHeight="1" thickBot="1">
      <c r="B19" s="1107"/>
      <c r="C19" s="1111" t="s">
        <v>94</v>
      </c>
      <c r="D19" s="1112"/>
      <c r="E19" s="1112"/>
      <c r="F19" s="1113"/>
      <c r="G19" s="1114"/>
      <c r="H19" s="1115"/>
      <c r="I19" s="1115"/>
      <c r="J19" s="1115"/>
      <c r="K19" s="1116"/>
      <c r="M19" s="1123" t="s">
        <v>95</v>
      </c>
      <c r="N19" s="1124"/>
      <c r="O19" s="1124"/>
      <c r="P19" s="1125"/>
    </row>
    <row r="20" spans="2:16">
      <c r="B20" s="1107"/>
      <c r="C20" s="873" t="s">
        <v>133</v>
      </c>
      <c r="D20" s="914">
        <v>283</v>
      </c>
      <c r="E20" s="106" t="s">
        <v>10</v>
      </c>
      <c r="F20" s="308"/>
      <c r="G20" s="309">
        <v>58</v>
      </c>
      <c r="H20" s="197">
        <v>52</v>
      </c>
      <c r="I20" s="198">
        <v>65</v>
      </c>
      <c r="J20" s="210">
        <f>SUM(G20:I20)</f>
        <v>175</v>
      </c>
      <c r="K20" s="307">
        <v>11</v>
      </c>
      <c r="M20" s="309">
        <v>58</v>
      </c>
      <c r="N20" s="197">
        <v>52</v>
      </c>
      <c r="O20" s="705">
        <v>65</v>
      </c>
      <c r="P20" s="298">
        <f t="shared" ref="P20:P21" si="3">SUM(M20:O20)</f>
        <v>175</v>
      </c>
    </row>
    <row r="21" spans="2:16" ht="18.600000000000001" thickBot="1">
      <c r="B21" s="1108"/>
      <c r="C21" s="864" t="s">
        <v>184</v>
      </c>
      <c r="D21" s="628">
        <v>1281</v>
      </c>
      <c r="E21" s="247" t="s">
        <v>10</v>
      </c>
      <c r="F21" s="284"/>
      <c r="G21" s="46">
        <v>76</v>
      </c>
      <c r="H21" s="47">
        <v>67</v>
      </c>
      <c r="I21" s="48">
        <v>65</v>
      </c>
      <c r="J21" s="240">
        <f>SUM(G21:I21)</f>
        <v>208</v>
      </c>
      <c r="K21" s="278">
        <v>12</v>
      </c>
      <c r="M21" s="193">
        <v>76</v>
      </c>
      <c r="N21" s="920">
        <v>67</v>
      </c>
      <c r="O21" s="921">
        <v>65</v>
      </c>
      <c r="P21" s="299">
        <f t="shared" si="3"/>
        <v>208</v>
      </c>
    </row>
    <row r="22" spans="2:16" ht="11.4" customHeight="1" thickBot="1"/>
    <row r="23" spans="2:16" ht="30.75" customHeight="1">
      <c r="C23" s="338" t="s">
        <v>99</v>
      </c>
      <c r="D23" s="1082" t="s">
        <v>242</v>
      </c>
      <c r="E23" s="1083"/>
      <c r="F23" s="1084"/>
      <c r="G23" s="1091"/>
      <c r="H23" s="1092"/>
      <c r="I23" s="1092"/>
      <c r="J23" s="1092"/>
      <c r="K23" s="1092"/>
      <c r="L23" s="1093"/>
    </row>
    <row r="24" spans="2:16" ht="31.8" customHeight="1">
      <c r="C24" s="336" t="s">
        <v>100</v>
      </c>
      <c r="D24" s="1085" t="s">
        <v>244</v>
      </c>
      <c r="E24" s="1086"/>
      <c r="F24" s="1087"/>
      <c r="G24" s="1094"/>
      <c r="H24" s="1095"/>
      <c r="I24" s="1095"/>
      <c r="J24" s="1095"/>
      <c r="K24" s="1095"/>
      <c r="L24" s="1096"/>
    </row>
    <row r="25" spans="2:16" ht="29.25" customHeight="1" thickBot="1">
      <c r="C25" s="337" t="s">
        <v>101</v>
      </c>
      <c r="D25" s="1088" t="s">
        <v>254</v>
      </c>
      <c r="E25" s="1089"/>
      <c r="F25" s="1090"/>
      <c r="G25" s="1097"/>
      <c r="H25" s="1098"/>
      <c r="I25" s="1098"/>
      <c r="J25" s="1098"/>
      <c r="K25" s="1098"/>
      <c r="L25" s="1099"/>
    </row>
    <row r="27" spans="2:16">
      <c r="B27" s="532"/>
      <c r="C27" s="998"/>
      <c r="D27" s="998"/>
    </row>
    <row r="28" spans="2:16">
      <c r="B28" s="532"/>
    </row>
    <row r="29" spans="2:16">
      <c r="B29" s="532"/>
      <c r="C29" s="534"/>
      <c r="D29" s="383"/>
    </row>
    <row r="30" spans="2:16">
      <c r="B30" s="532"/>
      <c r="C30" s="534"/>
      <c r="D30" s="383"/>
    </row>
    <row r="31" spans="2:16">
      <c r="B31" s="532"/>
      <c r="C31" s="534"/>
      <c r="D31" s="383"/>
    </row>
    <row r="32" spans="2:16">
      <c r="B32" s="532"/>
      <c r="C32" s="534"/>
      <c r="D32" s="383"/>
    </row>
    <row r="33" spans="2:4">
      <c r="B33" s="532"/>
      <c r="C33" s="534"/>
      <c r="D33" s="383"/>
    </row>
    <row r="34" spans="2:4">
      <c r="B34" s="532"/>
      <c r="C34" s="534"/>
      <c r="D34" s="383"/>
    </row>
    <row r="35" spans="2:4">
      <c r="B35" s="532"/>
      <c r="C35" s="534"/>
      <c r="D35" s="383"/>
    </row>
    <row r="36" spans="2:4">
      <c r="B36" s="532"/>
      <c r="C36" s="534"/>
      <c r="D36" s="383"/>
    </row>
    <row r="37" spans="2:4">
      <c r="B37" s="532"/>
      <c r="C37" s="534"/>
      <c r="D37" s="384"/>
    </row>
  </sheetData>
  <sortState ref="C10:J18">
    <sortCondition descending="1" ref="J9"/>
  </sortState>
  <mergeCells count="19">
    <mergeCell ref="M18:O18"/>
    <mergeCell ref="C18:K18"/>
    <mergeCell ref="B8:B21"/>
    <mergeCell ref="B5:B7"/>
    <mergeCell ref="C19:F19"/>
    <mergeCell ref="G19:K19"/>
    <mergeCell ref="M5:P6"/>
    <mergeCell ref="M19:P19"/>
    <mergeCell ref="C27:D27"/>
    <mergeCell ref="C2:K2"/>
    <mergeCell ref="C3:K3"/>
    <mergeCell ref="G5:K6"/>
    <mergeCell ref="C5:F6"/>
    <mergeCell ref="D23:F23"/>
    <mergeCell ref="D24:F24"/>
    <mergeCell ref="D25:F25"/>
    <mergeCell ref="G23:L23"/>
    <mergeCell ref="G24:L24"/>
    <mergeCell ref="G25:L25"/>
  </mergeCells>
  <pageMargins left="0.23622047244094491" right="0.23622047244094491" top="0.74803149606299213" bottom="0.74803149606299213" header="0.31496062992125984" footer="0.31496062992125984"/>
  <pageSetup paperSize="9" scale="90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topLeftCell="A5" workbookViewId="0">
      <selection activeCell="B2" sqref="B2:I29"/>
    </sheetView>
  </sheetViews>
  <sheetFormatPr defaultRowHeight="15.6"/>
  <cols>
    <col min="1" max="1" width="3.109375" customWidth="1"/>
    <col min="2" max="2" width="15" customWidth="1"/>
    <col min="3" max="3" width="25" customWidth="1"/>
    <col min="5" max="5" width="7.109375" customWidth="1"/>
    <col min="7" max="7" width="3.44140625" customWidth="1"/>
    <col min="8" max="8" width="18.33203125" style="140" customWidth="1"/>
    <col min="9" max="9" width="10.6640625" style="329" customWidth="1"/>
    <col min="10" max="10" width="2.44140625" customWidth="1"/>
  </cols>
  <sheetData>
    <row r="1" spans="1:9" ht="18.600000000000001" thickBot="1">
      <c r="A1" s="290"/>
      <c r="B1" s="290"/>
      <c r="C1" s="290"/>
      <c r="D1" s="281"/>
      <c r="E1" s="290"/>
      <c r="F1" s="160"/>
      <c r="G1" s="290"/>
      <c r="H1" s="296"/>
    </row>
    <row r="2" spans="1:9" ht="26.25" customHeight="1" thickBot="1">
      <c r="A2" s="290"/>
      <c r="C2" s="966" t="s">
        <v>174</v>
      </c>
      <c r="D2" s="967"/>
      <c r="E2" s="967"/>
      <c r="F2" s="967"/>
      <c r="G2" s="967"/>
      <c r="H2" s="967"/>
      <c r="I2" s="968"/>
    </row>
    <row r="3" spans="1:9" ht="18.600000000000001" thickBot="1">
      <c r="A3" s="290"/>
      <c r="B3" s="290"/>
      <c r="C3" s="290"/>
      <c r="D3" s="281"/>
      <c r="E3" s="290"/>
      <c r="F3" s="160"/>
      <c r="G3" s="290"/>
      <c r="H3" s="296"/>
    </row>
    <row r="4" spans="1:9" ht="27" customHeight="1" thickBot="1">
      <c r="A4" s="311"/>
      <c r="B4" s="311"/>
      <c r="C4" s="969" t="s">
        <v>179</v>
      </c>
      <c r="D4" s="970"/>
      <c r="E4" s="970"/>
      <c r="F4" s="971"/>
      <c r="G4" s="311"/>
      <c r="H4" s="1135" t="s">
        <v>173</v>
      </c>
      <c r="I4" s="1136"/>
    </row>
    <row r="5" spans="1:9" ht="18.600000000000001" thickBot="1">
      <c r="A5" s="290"/>
      <c r="B5" s="290"/>
      <c r="C5" s="290"/>
      <c r="D5" s="281"/>
      <c r="E5" s="290"/>
      <c r="F5" s="160"/>
      <c r="G5" s="290"/>
      <c r="H5" s="296"/>
    </row>
    <row r="6" spans="1:9" ht="16.5" customHeight="1">
      <c r="A6" s="290"/>
      <c r="B6" s="330"/>
      <c r="C6" s="1076" t="s">
        <v>162</v>
      </c>
      <c r="D6" s="1077"/>
      <c r="E6" s="1077"/>
      <c r="F6" s="1078"/>
      <c r="G6" s="290"/>
      <c r="H6" s="1132" t="s">
        <v>89</v>
      </c>
      <c r="I6" s="1129" t="s">
        <v>98</v>
      </c>
    </row>
    <row r="7" spans="1:9" ht="17.25" customHeight="1" thickBot="1">
      <c r="A7" s="290"/>
      <c r="B7" s="330"/>
      <c r="C7" s="1079"/>
      <c r="D7" s="1080"/>
      <c r="E7" s="1080"/>
      <c r="F7" s="1081"/>
      <c r="G7" s="290"/>
      <c r="H7" s="1133"/>
      <c r="I7" s="1130"/>
    </row>
    <row r="8" spans="1:9" ht="16.2" thickBot="1">
      <c r="A8" s="290"/>
      <c r="B8" s="330"/>
      <c r="C8" s="291" t="s">
        <v>91</v>
      </c>
      <c r="D8" s="397" t="s">
        <v>92</v>
      </c>
      <c r="E8" s="360" t="s">
        <v>42</v>
      </c>
      <c r="F8" s="364" t="s">
        <v>43</v>
      </c>
      <c r="G8" s="290"/>
      <c r="H8" s="1134"/>
      <c r="I8" s="1131"/>
    </row>
    <row r="9" spans="1:9" ht="18" customHeight="1">
      <c r="A9" s="290"/>
      <c r="B9" s="1126" t="s">
        <v>60</v>
      </c>
      <c r="C9" s="1188" t="s">
        <v>140</v>
      </c>
      <c r="D9" s="1193">
        <v>2434</v>
      </c>
      <c r="E9" s="253" t="s">
        <v>9</v>
      </c>
      <c r="F9" s="370" t="s">
        <v>51</v>
      </c>
      <c r="G9" s="290"/>
      <c r="H9" s="253">
        <v>177</v>
      </c>
      <c r="I9" s="253">
        <v>1</v>
      </c>
    </row>
    <row r="10" spans="1:9" ht="14.4">
      <c r="A10" s="290"/>
      <c r="B10" s="1127"/>
      <c r="C10" s="871" t="s">
        <v>198</v>
      </c>
      <c r="D10" s="735">
        <v>1668</v>
      </c>
      <c r="E10" s="254" t="s">
        <v>10</v>
      </c>
      <c r="F10" s="373" t="s">
        <v>46</v>
      </c>
      <c r="G10" s="290"/>
      <c r="H10" s="254">
        <v>176</v>
      </c>
      <c r="I10" s="254">
        <v>2</v>
      </c>
    </row>
    <row r="11" spans="1:9" ht="14.4">
      <c r="A11" s="290"/>
      <c r="B11" s="1127"/>
      <c r="C11" s="254" t="s">
        <v>55</v>
      </c>
      <c r="D11" s="1192">
        <v>1809</v>
      </c>
      <c r="E11" s="254" t="s">
        <v>9</v>
      </c>
      <c r="F11" s="373" t="s">
        <v>51</v>
      </c>
      <c r="G11" s="290"/>
      <c r="H11" s="254">
        <v>170</v>
      </c>
      <c r="I11" s="254">
        <v>3</v>
      </c>
    </row>
    <row r="12" spans="1:9" ht="14.4">
      <c r="A12" s="290"/>
      <c r="B12" s="1127"/>
      <c r="C12" s="869" t="s">
        <v>128</v>
      </c>
      <c r="D12" s="813">
        <v>1383</v>
      </c>
      <c r="E12" s="254" t="s">
        <v>9</v>
      </c>
      <c r="F12" s="373" t="s">
        <v>52</v>
      </c>
      <c r="G12" s="290"/>
      <c r="H12" s="254">
        <v>169</v>
      </c>
      <c r="I12" s="254">
        <v>4</v>
      </c>
    </row>
    <row r="13" spans="1:9" ht="14.4">
      <c r="A13" s="290"/>
      <c r="B13" s="1127"/>
      <c r="C13" s="1189" t="s">
        <v>127</v>
      </c>
      <c r="D13" s="911">
        <v>2</v>
      </c>
      <c r="E13" s="254" t="s">
        <v>9</v>
      </c>
      <c r="F13" s="373" t="s">
        <v>46</v>
      </c>
      <c r="G13" s="290"/>
      <c r="H13" s="254">
        <v>168</v>
      </c>
      <c r="I13" s="254">
        <v>5</v>
      </c>
    </row>
    <row r="14" spans="1:9" ht="14.4">
      <c r="A14" s="290"/>
      <c r="B14" s="1127"/>
      <c r="C14" s="871" t="s">
        <v>160</v>
      </c>
      <c r="D14" s="912">
        <v>1942</v>
      </c>
      <c r="E14" s="254" t="s">
        <v>12</v>
      </c>
      <c r="F14" s="373" t="s">
        <v>44</v>
      </c>
      <c r="G14" s="290"/>
      <c r="H14" s="254">
        <v>166</v>
      </c>
      <c r="I14" s="254">
        <v>6</v>
      </c>
    </row>
    <row r="15" spans="1:9" ht="14.4">
      <c r="A15" s="290"/>
      <c r="B15" s="1127"/>
      <c r="C15" s="871" t="s">
        <v>143</v>
      </c>
      <c r="D15" s="735">
        <v>1941</v>
      </c>
      <c r="E15" s="254" t="s">
        <v>12</v>
      </c>
      <c r="F15" s="373" t="s">
        <v>44</v>
      </c>
      <c r="G15" s="290"/>
      <c r="H15" s="254">
        <v>163</v>
      </c>
      <c r="I15" s="254">
        <v>7</v>
      </c>
    </row>
    <row r="16" spans="1:9" ht="14.4">
      <c r="A16" s="290"/>
      <c r="B16" s="1127"/>
      <c r="C16" s="609" t="s">
        <v>54</v>
      </c>
      <c r="D16" s="913">
        <v>1476</v>
      </c>
      <c r="E16" s="270" t="s">
        <v>9</v>
      </c>
      <c r="F16" s="376" t="s">
        <v>46</v>
      </c>
      <c r="G16" s="290"/>
      <c r="H16" s="270">
        <v>162</v>
      </c>
      <c r="I16" s="270">
        <v>8</v>
      </c>
    </row>
    <row r="17" spans="1:9" ht="14.4">
      <c r="A17" s="290"/>
      <c r="B17" s="1127"/>
      <c r="C17" s="869" t="s">
        <v>184</v>
      </c>
      <c r="D17" s="813">
        <v>1281</v>
      </c>
      <c r="E17" s="254" t="s">
        <v>10</v>
      </c>
      <c r="F17" s="373" t="s">
        <v>46</v>
      </c>
      <c r="G17" s="290"/>
      <c r="H17" s="254">
        <v>162</v>
      </c>
      <c r="I17" s="254">
        <v>9</v>
      </c>
    </row>
    <row r="18" spans="1:9" ht="14.4">
      <c r="A18" s="290"/>
      <c r="B18" s="1127"/>
      <c r="C18" s="871" t="s">
        <v>157</v>
      </c>
      <c r="D18" s="1195">
        <v>1079</v>
      </c>
      <c r="E18" s="254" t="s">
        <v>12</v>
      </c>
      <c r="F18" s="373" t="s">
        <v>44</v>
      </c>
      <c r="G18" s="290"/>
      <c r="H18" s="254">
        <v>160</v>
      </c>
      <c r="I18" s="254">
        <v>10</v>
      </c>
    </row>
    <row r="19" spans="1:9" ht="14.4">
      <c r="A19" s="290"/>
      <c r="B19" s="1127"/>
      <c r="C19" s="871" t="s">
        <v>207</v>
      </c>
      <c r="D19" s="1196">
        <v>723</v>
      </c>
      <c r="E19" s="254" t="s">
        <v>12</v>
      </c>
      <c r="F19" s="373" t="s">
        <v>52</v>
      </c>
      <c r="G19" s="290"/>
      <c r="H19" s="254">
        <v>153</v>
      </c>
      <c r="I19" s="254">
        <v>11</v>
      </c>
    </row>
    <row r="20" spans="1:9" ht="14.4">
      <c r="A20" s="290"/>
      <c r="B20" s="1127"/>
      <c r="C20" s="871" t="s">
        <v>185</v>
      </c>
      <c r="D20" s="735">
        <v>309</v>
      </c>
      <c r="E20" s="254" t="s">
        <v>243</v>
      </c>
      <c r="F20" s="373" t="s">
        <v>186</v>
      </c>
      <c r="G20" s="290"/>
      <c r="H20" s="254">
        <v>150</v>
      </c>
      <c r="I20" s="254">
        <v>12</v>
      </c>
    </row>
    <row r="21" spans="1:9" ht="14.4">
      <c r="A21" s="290"/>
      <c r="B21" s="1127"/>
      <c r="C21" s="1191" t="s">
        <v>139</v>
      </c>
      <c r="D21" s="910">
        <v>3623</v>
      </c>
      <c r="E21" s="254" t="s">
        <v>10</v>
      </c>
      <c r="F21" s="373" t="s">
        <v>46</v>
      </c>
      <c r="G21" s="290"/>
      <c r="H21" s="254">
        <v>150</v>
      </c>
      <c r="I21" s="254">
        <v>13</v>
      </c>
    </row>
    <row r="22" spans="1:9" ht="14.4">
      <c r="A22" s="290"/>
      <c r="B22" s="1127"/>
      <c r="C22" s="873" t="s">
        <v>133</v>
      </c>
      <c r="D22" s="873">
        <v>283</v>
      </c>
      <c r="E22" s="254" t="s">
        <v>10</v>
      </c>
      <c r="F22" s="373" t="s">
        <v>83</v>
      </c>
      <c r="G22" s="290"/>
      <c r="H22" s="254">
        <v>149</v>
      </c>
      <c r="I22" s="254">
        <v>14</v>
      </c>
    </row>
    <row r="23" spans="1:9" ht="14.4">
      <c r="A23" s="290"/>
      <c r="B23" s="1127"/>
      <c r="C23" s="609" t="s">
        <v>196</v>
      </c>
      <c r="D23" s="909">
        <v>2508</v>
      </c>
      <c r="E23" s="254" t="s">
        <v>12</v>
      </c>
      <c r="F23" s="373" t="s">
        <v>51</v>
      </c>
      <c r="G23" s="290"/>
      <c r="H23" s="254">
        <v>149</v>
      </c>
      <c r="I23" s="254">
        <v>15</v>
      </c>
    </row>
    <row r="24" spans="1:9" ht="14.4">
      <c r="A24" s="290"/>
      <c r="B24" s="1127"/>
      <c r="C24" s="871" t="s">
        <v>129</v>
      </c>
      <c r="D24" s="1194">
        <v>2218</v>
      </c>
      <c r="E24" s="270" t="s">
        <v>10</v>
      </c>
      <c r="F24" s="376" t="s">
        <v>46</v>
      </c>
      <c r="G24" s="290"/>
      <c r="H24" s="270">
        <v>147</v>
      </c>
      <c r="I24" s="270">
        <v>16</v>
      </c>
    </row>
    <row r="25" spans="1:9" ht="14.4">
      <c r="A25" s="802"/>
      <c r="B25" s="1127"/>
      <c r="C25" s="254" t="s">
        <v>188</v>
      </c>
      <c r="D25" s="1197">
        <v>1109</v>
      </c>
      <c r="E25" s="270" t="s">
        <v>11</v>
      </c>
      <c r="F25" s="376" t="s">
        <v>46</v>
      </c>
      <c r="G25" s="802"/>
      <c r="H25" s="270">
        <v>145</v>
      </c>
      <c r="I25" s="270">
        <v>17</v>
      </c>
    </row>
    <row r="26" spans="1:9" ht="14.4">
      <c r="A26" s="802"/>
      <c r="B26" s="1127"/>
      <c r="C26" s="871" t="s">
        <v>136</v>
      </c>
      <c r="D26" s="909">
        <v>506</v>
      </c>
      <c r="E26" s="270" t="s">
        <v>10</v>
      </c>
      <c r="F26" s="376" t="s">
        <v>51</v>
      </c>
      <c r="G26" s="802"/>
      <c r="H26" s="270">
        <v>135</v>
      </c>
      <c r="I26" s="270">
        <v>18</v>
      </c>
    </row>
    <row r="27" spans="1:9" ht="14.4">
      <c r="A27" s="802"/>
      <c r="B27" s="1127"/>
      <c r="C27" s="869" t="s">
        <v>121</v>
      </c>
      <c r="D27" s="1194">
        <v>1577</v>
      </c>
      <c r="E27" s="270" t="s">
        <v>12</v>
      </c>
      <c r="F27" s="376" t="s">
        <v>52</v>
      </c>
      <c r="G27" s="802"/>
      <c r="H27" s="270">
        <v>132</v>
      </c>
      <c r="I27" s="270">
        <v>19</v>
      </c>
    </row>
    <row r="28" spans="1:9" ht="15" thickBot="1">
      <c r="A28" s="348"/>
      <c r="B28" s="1128"/>
      <c r="C28" s="1190" t="s">
        <v>122</v>
      </c>
      <c r="D28" s="628">
        <v>1580</v>
      </c>
      <c r="E28" s="255" t="s">
        <v>12</v>
      </c>
      <c r="F28" s="315" t="s">
        <v>52</v>
      </c>
      <c r="G28" s="348"/>
      <c r="H28" s="255">
        <v>125</v>
      </c>
      <c r="I28" s="255">
        <v>20</v>
      </c>
    </row>
    <row r="31" spans="1:9">
      <c r="C31" s="534"/>
      <c r="D31" s="383"/>
    </row>
    <row r="32" spans="1:9">
      <c r="C32" s="534"/>
      <c r="D32" s="383"/>
    </row>
    <row r="33" spans="3:4">
      <c r="C33" s="534"/>
      <c r="D33" s="383"/>
    </row>
    <row r="34" spans="3:4">
      <c r="C34" s="534"/>
      <c r="D34" s="383"/>
    </row>
    <row r="35" spans="3:4">
      <c r="C35" s="534"/>
      <c r="D35" s="383"/>
    </row>
    <row r="36" spans="3:4">
      <c r="C36" s="534"/>
      <c r="D36" s="383"/>
    </row>
    <row r="37" spans="3:4">
      <c r="C37" s="534"/>
      <c r="D37" s="383"/>
    </row>
    <row r="38" spans="3:4">
      <c r="C38" s="534"/>
      <c r="D38" s="383"/>
    </row>
    <row r="39" spans="3:4">
      <c r="C39" s="534"/>
      <c r="D39" s="383"/>
    </row>
    <row r="40" spans="3:4">
      <c r="C40" s="534"/>
      <c r="D40" s="384"/>
    </row>
  </sheetData>
  <sortState ref="C9:H28">
    <sortCondition descending="1" ref="H9"/>
  </sortState>
  <mergeCells count="7">
    <mergeCell ref="B9:B28"/>
    <mergeCell ref="C2:I2"/>
    <mergeCell ref="I6:I8"/>
    <mergeCell ref="C6:F7"/>
    <mergeCell ref="H6:H8"/>
    <mergeCell ref="C4:F4"/>
    <mergeCell ref="H4:I4"/>
  </mergeCells>
  <pageMargins left="0.23622047244094491" right="0.23622047244094491" top="0.74803149606299213" bottom="0.74803149606299213" header="0.31496062992125984" footer="0.31496062992125984"/>
  <pageSetup paperSize="9" scale="98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V84"/>
  <sheetViews>
    <sheetView topLeftCell="A51" zoomScale="80" zoomScaleNormal="80" workbookViewId="0">
      <selection activeCell="B64" sqref="B64:L72"/>
    </sheetView>
  </sheetViews>
  <sheetFormatPr defaultColWidth="9.109375" defaultRowHeight="18"/>
  <cols>
    <col min="1" max="1" width="3.109375" style="3" customWidth="1"/>
    <col min="2" max="2" width="22.5546875" style="159" customWidth="1"/>
    <col min="3" max="3" width="6.5546875" style="3" customWidth="1"/>
    <col min="4" max="6" width="9.109375" style="3"/>
    <col min="7" max="7" width="2" style="3" customWidth="1"/>
    <col min="8" max="8" width="9.44140625" style="149" customWidth="1"/>
    <col min="9" max="9" width="9.109375" style="159"/>
    <col min="10" max="10" width="1.44140625" style="3" customWidth="1"/>
    <col min="11" max="11" width="10.33203125" style="161" customWidth="1"/>
    <col min="12" max="12" width="9.33203125" style="3" customWidth="1"/>
    <col min="13" max="13" width="9.88671875" style="3" customWidth="1"/>
    <col min="14" max="14" width="1.88671875" style="3" customWidth="1"/>
    <col min="15" max="16" width="12.33203125" style="161" customWidth="1"/>
    <col min="17" max="17" width="23.5546875" style="3" customWidth="1"/>
    <col min="18" max="18" width="7.44140625" style="3" customWidth="1"/>
    <col min="19" max="20" width="9.109375" style="3"/>
    <col min="21" max="21" width="9.109375" style="3" customWidth="1"/>
    <col min="22" max="22" width="10.44140625" style="3" customWidth="1"/>
    <col min="23" max="16384" width="9.109375" style="3"/>
  </cols>
  <sheetData>
    <row r="1" spans="2:22" ht="18.600000000000001" thickBot="1"/>
    <row r="2" spans="2:22" ht="30.75" customHeight="1" thickBot="1">
      <c r="B2" s="966" t="s">
        <v>174</v>
      </c>
      <c r="C2" s="967"/>
      <c r="D2" s="967"/>
      <c r="E2" s="967"/>
      <c r="F2" s="968"/>
      <c r="H2" s="1142" t="s">
        <v>82</v>
      </c>
      <c r="I2" s="1143"/>
      <c r="J2" s="1143"/>
      <c r="K2" s="1144"/>
    </row>
    <row r="3" spans="2:22" ht="18.600000000000001" thickBot="1">
      <c r="B3" s="160"/>
      <c r="C3" s="56"/>
      <c r="D3" s="44"/>
      <c r="E3" s="57"/>
      <c r="F3" s="45"/>
      <c r="J3" s="150"/>
    </row>
    <row r="4" spans="2:22" ht="33.75" customHeight="1" thickBot="1">
      <c r="B4" s="1145" t="s">
        <v>72</v>
      </c>
      <c r="C4" s="1146"/>
      <c r="D4" s="1146"/>
      <c r="E4" s="1146"/>
      <c r="F4" s="1146"/>
      <c r="G4" s="1146"/>
      <c r="H4" s="1146"/>
      <c r="I4" s="1146"/>
      <c r="J4" s="1146"/>
      <c r="K4" s="1147"/>
      <c r="Q4" s="1151" t="s">
        <v>80</v>
      </c>
      <c r="R4" s="1152"/>
      <c r="S4" s="1152"/>
      <c r="T4" s="1152"/>
      <c r="U4" s="1153"/>
    </row>
    <row r="5" spans="2:22" ht="21" thickBot="1">
      <c r="B5" s="1154" t="s">
        <v>64</v>
      </c>
      <c r="C5" s="1155"/>
      <c r="D5" s="1155"/>
      <c r="E5" s="1155"/>
      <c r="F5" s="1156"/>
      <c r="H5" s="1159" t="s">
        <v>68</v>
      </c>
      <c r="I5" s="1160"/>
      <c r="J5" s="162"/>
      <c r="K5" s="171" t="s">
        <v>70</v>
      </c>
      <c r="L5" s="1140" t="s">
        <v>86</v>
      </c>
      <c r="Q5" s="1148" t="s">
        <v>81</v>
      </c>
      <c r="R5" s="1149"/>
      <c r="S5" s="1149"/>
      <c r="T5" s="1149"/>
      <c r="U5" s="1150"/>
    </row>
    <row r="6" spans="2:22" ht="33" customHeight="1" thickBot="1">
      <c r="B6" s="174" t="s">
        <v>0</v>
      </c>
      <c r="C6" s="90" t="s">
        <v>1</v>
      </c>
      <c r="D6" s="84" t="s">
        <v>42</v>
      </c>
      <c r="E6" s="86" t="s">
        <v>43</v>
      </c>
      <c r="F6" s="42" t="s">
        <v>71</v>
      </c>
      <c r="H6" s="174" t="s">
        <v>67</v>
      </c>
      <c r="I6" s="138" t="s">
        <v>71</v>
      </c>
      <c r="J6" s="166"/>
      <c r="K6" s="167" t="s">
        <v>69</v>
      </c>
      <c r="L6" s="1141"/>
      <c r="Q6" s="174" t="s">
        <v>0</v>
      </c>
      <c r="R6" s="340" t="s">
        <v>1</v>
      </c>
      <c r="S6" s="84" t="s">
        <v>42</v>
      </c>
      <c r="T6" s="341" t="s">
        <v>43</v>
      </c>
      <c r="U6" s="31" t="s">
        <v>71</v>
      </c>
      <c r="V6" s="258" t="s">
        <v>86</v>
      </c>
    </row>
    <row r="7" spans="2:22" ht="18.600000000000001" thickBot="1">
      <c r="B7" s="253" t="s">
        <v>127</v>
      </c>
      <c r="C7" s="503">
        <v>2</v>
      </c>
      <c r="D7" s="885" t="s">
        <v>9</v>
      </c>
      <c r="E7" s="95" t="s">
        <v>46</v>
      </c>
      <c r="F7" s="501">
        <v>528</v>
      </c>
      <c r="G7" s="946"/>
      <c r="H7" s="734">
        <v>2</v>
      </c>
      <c r="I7" s="31">
        <v>547</v>
      </c>
      <c r="J7" s="168"/>
      <c r="K7" s="31">
        <f t="shared" ref="K7:K18" si="0">I7+F7</f>
        <v>1075</v>
      </c>
      <c r="L7" s="854">
        <v>1</v>
      </c>
      <c r="Q7" s="275" t="s">
        <v>128</v>
      </c>
      <c r="R7" s="876">
        <v>1383</v>
      </c>
      <c r="S7" s="500" t="s">
        <v>9</v>
      </c>
      <c r="T7" s="227" t="s">
        <v>52</v>
      </c>
      <c r="U7" s="888">
        <v>519</v>
      </c>
      <c r="V7" s="880">
        <v>1</v>
      </c>
    </row>
    <row r="8" spans="2:22">
      <c r="B8" s="254" t="s">
        <v>128</v>
      </c>
      <c r="C8" s="504">
        <v>1383</v>
      </c>
      <c r="D8" s="273" t="s">
        <v>9</v>
      </c>
      <c r="E8" s="96" t="s">
        <v>52</v>
      </c>
      <c r="F8" s="72">
        <v>506</v>
      </c>
      <c r="G8" s="886"/>
      <c r="H8" s="735">
        <v>1383</v>
      </c>
      <c r="I8" s="38">
        <v>514</v>
      </c>
      <c r="J8" s="163"/>
      <c r="K8" s="38">
        <f t="shared" si="0"/>
        <v>1020</v>
      </c>
      <c r="L8" s="881"/>
      <c r="Q8" s="271" t="s">
        <v>136</v>
      </c>
      <c r="R8" s="877">
        <v>506</v>
      </c>
      <c r="S8" s="491" t="s">
        <v>10</v>
      </c>
      <c r="T8" s="223" t="s">
        <v>51</v>
      </c>
      <c r="U8" s="889">
        <v>493</v>
      </c>
      <c r="V8" s="895"/>
    </row>
    <row r="9" spans="2:22">
      <c r="B9" s="254" t="s">
        <v>130</v>
      </c>
      <c r="C9" s="504">
        <v>1809</v>
      </c>
      <c r="D9" s="273" t="s">
        <v>10</v>
      </c>
      <c r="E9" s="96" t="s">
        <v>51</v>
      </c>
      <c r="F9" s="72">
        <v>435</v>
      </c>
      <c r="G9" s="886"/>
      <c r="H9" s="735">
        <v>1809</v>
      </c>
      <c r="I9" s="38">
        <v>550</v>
      </c>
      <c r="J9" s="163"/>
      <c r="K9" s="38">
        <f t="shared" si="0"/>
        <v>985</v>
      </c>
      <c r="L9" s="857"/>
      <c r="Q9" s="271" t="s">
        <v>143</v>
      </c>
      <c r="R9" s="877">
        <v>1941</v>
      </c>
      <c r="S9" s="306" t="s">
        <v>12</v>
      </c>
      <c r="T9" s="224" t="s">
        <v>44</v>
      </c>
      <c r="U9" s="889">
        <v>480</v>
      </c>
      <c r="V9" s="895"/>
    </row>
    <row r="10" spans="2:22">
      <c r="B10" s="254" t="s">
        <v>185</v>
      </c>
      <c r="C10" s="504">
        <v>309</v>
      </c>
      <c r="D10" s="285" t="s">
        <v>11</v>
      </c>
      <c r="E10" s="100" t="s">
        <v>186</v>
      </c>
      <c r="F10" s="72">
        <v>472</v>
      </c>
      <c r="G10" s="886"/>
      <c r="H10" s="735">
        <v>309</v>
      </c>
      <c r="I10" s="38">
        <v>512</v>
      </c>
      <c r="J10" s="163"/>
      <c r="K10" s="38">
        <f t="shared" si="0"/>
        <v>984</v>
      </c>
      <c r="L10" s="881"/>
      <c r="Q10" s="271" t="s">
        <v>140</v>
      </c>
      <c r="R10" s="878">
        <v>2434</v>
      </c>
      <c r="S10" s="491" t="s">
        <v>10</v>
      </c>
      <c r="T10" s="223" t="s">
        <v>51</v>
      </c>
      <c r="U10" s="889">
        <v>473</v>
      </c>
      <c r="V10" s="319"/>
    </row>
    <row r="11" spans="2:22">
      <c r="B11" s="254" t="s">
        <v>184</v>
      </c>
      <c r="C11" s="504">
        <v>1281</v>
      </c>
      <c r="D11" s="273" t="s">
        <v>12</v>
      </c>
      <c r="E11" s="96" t="s">
        <v>53</v>
      </c>
      <c r="F11" s="72">
        <v>447</v>
      </c>
      <c r="G11" s="886"/>
      <c r="H11" s="735">
        <v>1281</v>
      </c>
      <c r="I11" s="38">
        <v>523</v>
      </c>
      <c r="J11" s="163"/>
      <c r="K11" s="38">
        <f t="shared" si="0"/>
        <v>970</v>
      </c>
      <c r="L11" s="857"/>
      <c r="Q11" s="271" t="s">
        <v>213</v>
      </c>
      <c r="R11" s="879">
        <v>1041</v>
      </c>
      <c r="S11" s="225" t="s">
        <v>12</v>
      </c>
      <c r="T11" s="875" t="s">
        <v>159</v>
      </c>
      <c r="U11" s="889">
        <v>466</v>
      </c>
      <c r="V11" s="895"/>
    </row>
    <row r="12" spans="2:22">
      <c r="B12" s="254" t="s">
        <v>129</v>
      </c>
      <c r="C12" s="504">
        <v>2218</v>
      </c>
      <c r="D12" s="273" t="s">
        <v>10</v>
      </c>
      <c r="E12" s="96" t="s">
        <v>52</v>
      </c>
      <c r="F12" s="72">
        <v>464</v>
      </c>
      <c r="G12" s="886"/>
      <c r="H12" s="735">
        <v>2218</v>
      </c>
      <c r="I12" s="38">
        <v>504</v>
      </c>
      <c r="J12" s="163"/>
      <c r="K12" s="38">
        <f t="shared" si="0"/>
        <v>968</v>
      </c>
      <c r="L12" s="857"/>
      <c r="Q12" s="271" t="s">
        <v>135</v>
      </c>
      <c r="R12" s="877">
        <v>1281</v>
      </c>
      <c r="S12" s="491" t="s">
        <v>10</v>
      </c>
      <c r="T12" s="223" t="s">
        <v>46</v>
      </c>
      <c r="U12" s="889">
        <v>457</v>
      </c>
      <c r="V12" s="319"/>
    </row>
    <row r="13" spans="2:22">
      <c r="B13" s="254" t="s">
        <v>154</v>
      </c>
      <c r="C13" s="504">
        <v>1723</v>
      </c>
      <c r="D13" s="285" t="s">
        <v>12</v>
      </c>
      <c r="E13" s="100" t="s">
        <v>52</v>
      </c>
      <c r="F13" s="72">
        <v>407</v>
      </c>
      <c r="G13" s="886"/>
      <c r="H13" s="735">
        <v>1723</v>
      </c>
      <c r="I13" s="38">
        <v>522</v>
      </c>
      <c r="J13" s="163"/>
      <c r="K13" s="38">
        <f t="shared" si="0"/>
        <v>929</v>
      </c>
      <c r="L13" s="882"/>
      <c r="Q13" s="271" t="s">
        <v>127</v>
      </c>
      <c r="R13" s="877">
        <v>2</v>
      </c>
      <c r="S13" s="491" t="s">
        <v>9</v>
      </c>
      <c r="T13" s="223" t="s">
        <v>46</v>
      </c>
      <c r="U13" s="889">
        <v>431</v>
      </c>
      <c r="V13" s="319"/>
    </row>
    <row r="14" spans="2:22">
      <c r="B14" s="254" t="s">
        <v>143</v>
      </c>
      <c r="C14" s="504">
        <v>1941</v>
      </c>
      <c r="D14" s="273" t="s">
        <v>12</v>
      </c>
      <c r="E14" s="96" t="s">
        <v>44</v>
      </c>
      <c r="F14" s="72">
        <v>403</v>
      </c>
      <c r="G14" s="886"/>
      <c r="H14" s="735">
        <v>1941</v>
      </c>
      <c r="I14" s="38">
        <v>521</v>
      </c>
      <c r="J14" s="163"/>
      <c r="K14" s="38">
        <f t="shared" si="0"/>
        <v>924</v>
      </c>
      <c r="L14" s="883"/>
      <c r="Q14" s="271" t="s">
        <v>129</v>
      </c>
      <c r="R14" s="877">
        <v>2218</v>
      </c>
      <c r="S14" s="696" t="s">
        <v>11</v>
      </c>
      <c r="T14" s="223" t="s">
        <v>52</v>
      </c>
      <c r="U14" s="889">
        <v>431</v>
      </c>
      <c r="V14" s="319"/>
    </row>
    <row r="15" spans="2:22">
      <c r="B15" s="254" t="s">
        <v>134</v>
      </c>
      <c r="C15" s="504">
        <v>3608</v>
      </c>
      <c r="D15" s="351" t="s">
        <v>9</v>
      </c>
      <c r="E15" s="96" t="s">
        <v>83</v>
      </c>
      <c r="F15" s="72">
        <v>373</v>
      </c>
      <c r="G15" s="886"/>
      <c r="H15" s="735">
        <v>3608</v>
      </c>
      <c r="I15" s="38">
        <v>440</v>
      </c>
      <c r="J15" s="163"/>
      <c r="K15" s="38">
        <f t="shared" si="0"/>
        <v>813</v>
      </c>
      <c r="L15" s="883"/>
      <c r="Q15" s="271" t="s">
        <v>207</v>
      </c>
      <c r="R15" s="878">
        <v>723</v>
      </c>
      <c r="S15" s="491" t="s">
        <v>12</v>
      </c>
      <c r="T15" s="223" t="s">
        <v>52</v>
      </c>
      <c r="U15" s="889">
        <v>383</v>
      </c>
      <c r="V15" s="319"/>
    </row>
    <row r="16" spans="2:22" ht="18.600000000000001" thickBot="1">
      <c r="B16" s="254" t="s">
        <v>131</v>
      </c>
      <c r="C16" s="504">
        <v>1668</v>
      </c>
      <c r="D16" s="285" t="s">
        <v>10</v>
      </c>
      <c r="E16" s="100" t="s">
        <v>46</v>
      </c>
      <c r="F16" s="72">
        <v>460</v>
      </c>
      <c r="G16" s="886"/>
      <c r="H16" s="735">
        <v>1668</v>
      </c>
      <c r="I16" s="38"/>
      <c r="J16" s="163"/>
      <c r="K16" s="38">
        <f t="shared" si="0"/>
        <v>460</v>
      </c>
      <c r="L16" s="883"/>
      <c r="Q16" s="33"/>
      <c r="R16" s="21"/>
      <c r="S16" s="21"/>
      <c r="T16" s="21"/>
      <c r="U16" s="891"/>
      <c r="V16" s="232"/>
    </row>
    <row r="17" spans="2:22">
      <c r="B17" s="270" t="s">
        <v>183</v>
      </c>
      <c r="C17" s="504">
        <v>169</v>
      </c>
      <c r="D17" s="273" t="s">
        <v>9</v>
      </c>
      <c r="E17" s="96" t="s">
        <v>46</v>
      </c>
      <c r="F17" s="72">
        <v>445</v>
      </c>
      <c r="G17" s="886"/>
      <c r="H17" s="735">
        <v>169</v>
      </c>
      <c r="I17" s="38"/>
      <c r="J17" s="163"/>
      <c r="K17" s="38">
        <f t="shared" si="0"/>
        <v>445</v>
      </c>
      <c r="L17" s="883"/>
      <c r="Q17" s="887"/>
      <c r="R17" s="944"/>
      <c r="S17" s="181"/>
      <c r="T17" s="182"/>
      <c r="U17" s="180"/>
      <c r="V17" s="886"/>
    </row>
    <row r="18" spans="2:22">
      <c r="B18" s="172" t="s">
        <v>213</v>
      </c>
      <c r="C18" s="505">
        <v>1041</v>
      </c>
      <c r="D18" s="273" t="s">
        <v>10</v>
      </c>
      <c r="E18" s="96" t="s">
        <v>159</v>
      </c>
      <c r="F18" s="72">
        <v>383</v>
      </c>
      <c r="G18" s="886"/>
      <c r="H18" s="484"/>
      <c r="I18" s="38"/>
      <c r="J18" s="163"/>
      <c r="K18" s="38">
        <f t="shared" si="0"/>
        <v>383</v>
      </c>
      <c r="L18" s="883"/>
      <c r="Q18" s="887"/>
      <c r="R18" s="944"/>
      <c r="S18" s="181"/>
      <c r="T18" s="945"/>
      <c r="U18" s="180"/>
      <c r="V18" s="886"/>
    </row>
    <row r="19" spans="2:22" ht="18.600000000000001" thickBot="1">
      <c r="B19" s="616"/>
      <c r="C19" s="736"/>
      <c r="D19" s="274"/>
      <c r="E19" s="97"/>
      <c r="F19" s="71"/>
      <c r="G19" s="220"/>
      <c r="H19" s="457"/>
      <c r="I19" s="456"/>
      <c r="J19" s="947"/>
      <c r="K19" s="456"/>
      <c r="L19" s="884"/>
      <c r="R19" s="3">
        <f>COUNTA(R7:R18)</f>
        <v>9</v>
      </c>
    </row>
    <row r="20" spans="2:22">
      <c r="B20" s="181"/>
      <c r="C20" s="182"/>
      <c r="D20" s="158"/>
      <c r="E20" s="356">
        <f>COUNTA(E7:E19)</f>
        <v>12</v>
      </c>
      <c r="F20" s="183"/>
      <c r="H20" s="184"/>
      <c r="I20" s="185"/>
      <c r="J20" s="157"/>
      <c r="K20" s="180"/>
    </row>
    <row r="21" spans="2:22">
      <c r="B21" s="181"/>
      <c r="C21" s="182"/>
      <c r="D21" s="158"/>
      <c r="E21" s="182"/>
      <c r="F21" s="183"/>
      <c r="H21" s="184"/>
      <c r="I21" s="185"/>
      <c r="J21" s="157"/>
      <c r="K21" s="180"/>
    </row>
    <row r="22" spans="2:22">
      <c r="B22" s="181"/>
      <c r="C22" s="182"/>
      <c r="D22" s="158"/>
      <c r="E22" s="182"/>
      <c r="F22" s="183"/>
      <c r="H22" s="184"/>
      <c r="I22" s="185"/>
      <c r="J22" s="157"/>
      <c r="K22" s="180"/>
    </row>
    <row r="23" spans="2:22">
      <c r="B23" s="181"/>
      <c r="C23" s="182"/>
      <c r="D23" s="158"/>
      <c r="E23" s="182"/>
      <c r="F23" s="183"/>
      <c r="H23" s="184"/>
      <c r="I23" s="185"/>
      <c r="J23" s="157"/>
      <c r="K23" s="180"/>
    </row>
    <row r="24" spans="2:22" ht="18.600000000000001" thickBot="1"/>
    <row r="25" spans="2:22" ht="21" thickBot="1">
      <c r="B25" s="1145" t="s">
        <v>73</v>
      </c>
      <c r="C25" s="1146"/>
      <c r="D25" s="1146"/>
      <c r="E25" s="1146"/>
      <c r="F25" s="1146"/>
      <c r="G25" s="1146"/>
      <c r="H25" s="1146"/>
      <c r="I25" s="1146"/>
      <c r="J25" s="1146"/>
      <c r="K25" s="1146"/>
      <c r="L25" s="1146"/>
      <c r="M25" s="440"/>
      <c r="N25" s="440"/>
      <c r="O25" s="441"/>
    </row>
    <row r="26" spans="2:22" ht="29.25" customHeight="1" thickBot="1">
      <c r="B26" s="1154" t="s">
        <v>217</v>
      </c>
      <c r="C26" s="1155"/>
      <c r="D26" s="1155"/>
      <c r="E26" s="1155"/>
      <c r="F26" s="1156"/>
      <c r="H26" s="1157" t="s">
        <v>67</v>
      </c>
      <c r="I26" s="173" t="s">
        <v>181</v>
      </c>
      <c r="J26" s="186"/>
      <c r="K26" s="173" t="s">
        <v>74</v>
      </c>
      <c r="L26" s="187" t="s">
        <v>75</v>
      </c>
      <c r="M26" s="173" t="s">
        <v>180</v>
      </c>
      <c r="N26" s="211"/>
      <c r="O26" s="219" t="s">
        <v>76</v>
      </c>
      <c r="P26" s="1161" t="s">
        <v>86</v>
      </c>
    </row>
    <row r="27" spans="2:22" ht="28.2" thickBot="1">
      <c r="B27" s="174" t="s">
        <v>0</v>
      </c>
      <c r="C27" s="90" t="s">
        <v>1</v>
      </c>
      <c r="D27" s="84" t="s">
        <v>42</v>
      </c>
      <c r="E27" s="86" t="s">
        <v>43</v>
      </c>
      <c r="F27" s="31" t="s">
        <v>71</v>
      </c>
      <c r="H27" s="1158"/>
      <c r="I27" s="208" t="s">
        <v>71</v>
      </c>
      <c r="J27" s="209"/>
      <c r="K27" s="208" t="s">
        <v>71</v>
      </c>
      <c r="L27" s="210" t="s">
        <v>71</v>
      </c>
      <c r="M27" s="208" t="s">
        <v>71</v>
      </c>
      <c r="N27" s="211"/>
      <c r="O27" s="42" t="s">
        <v>69</v>
      </c>
      <c r="P27" s="1162"/>
    </row>
    <row r="28" spans="2:22" ht="18.600000000000001" thickBot="1">
      <c r="B28" s="175" t="s">
        <v>128</v>
      </c>
      <c r="C28" s="169">
        <v>1383</v>
      </c>
      <c r="D28" s="915" t="s">
        <v>9</v>
      </c>
      <c r="E28" s="227" t="s">
        <v>52</v>
      </c>
      <c r="F28" s="228">
        <v>519</v>
      </c>
      <c r="H28" s="331">
        <f>C28</f>
        <v>1383</v>
      </c>
      <c r="I28" s="35">
        <v>571</v>
      </c>
      <c r="J28" s="168"/>
      <c r="K28" s="791">
        <v>514</v>
      </c>
      <c r="L28" s="212">
        <v>521</v>
      </c>
      <c r="M28" s="501">
        <v>263</v>
      </c>
      <c r="N28" s="168"/>
      <c r="O28" s="35">
        <f>F28+I28+K28+L28+M28</f>
        <v>2388</v>
      </c>
      <c r="P28" s="854">
        <v>1</v>
      </c>
    </row>
    <row r="29" spans="2:22" ht="18.600000000000001" thickBot="1">
      <c r="B29" s="176" t="s">
        <v>127</v>
      </c>
      <c r="C29" s="164">
        <v>2</v>
      </c>
      <c r="D29" s="165" t="s">
        <v>9</v>
      </c>
      <c r="E29" s="223" t="s">
        <v>46</v>
      </c>
      <c r="F29" s="229">
        <v>431</v>
      </c>
      <c r="H29" s="332">
        <f>C29</f>
        <v>2</v>
      </c>
      <c r="I29" s="38">
        <v>567</v>
      </c>
      <c r="J29" s="163"/>
      <c r="K29" s="792">
        <v>547</v>
      </c>
      <c r="L29" s="199">
        <v>540</v>
      </c>
      <c r="M29" s="502">
        <v>264</v>
      </c>
      <c r="N29" s="163"/>
      <c r="O29" s="38">
        <f>F29+I29+K29+L29+M29</f>
        <v>2349</v>
      </c>
      <c r="P29" s="854">
        <v>2</v>
      </c>
    </row>
    <row r="30" spans="2:22" ht="18.600000000000001" thickBot="1">
      <c r="B30" s="176" t="s">
        <v>140</v>
      </c>
      <c r="C30" s="164">
        <v>2434</v>
      </c>
      <c r="D30" s="165" t="s">
        <v>9</v>
      </c>
      <c r="E30" s="223" t="s">
        <v>51</v>
      </c>
      <c r="F30" s="229">
        <v>473</v>
      </c>
      <c r="H30" s="332">
        <f>C30</f>
        <v>2434</v>
      </c>
      <c r="I30" s="38">
        <v>547</v>
      </c>
      <c r="J30" s="163"/>
      <c r="K30" s="792">
        <v>528</v>
      </c>
      <c r="L30" s="199">
        <v>511</v>
      </c>
      <c r="M30" s="502">
        <v>264</v>
      </c>
      <c r="N30" s="163"/>
      <c r="O30" s="38">
        <f>F30+I30+K30+L30+M30</f>
        <v>2323</v>
      </c>
      <c r="P30" s="854">
        <v>3</v>
      </c>
    </row>
    <row r="31" spans="2:22" ht="18.600000000000001" thickBot="1">
      <c r="B31" s="176" t="s">
        <v>157</v>
      </c>
      <c r="C31" s="164">
        <v>1079</v>
      </c>
      <c r="D31" s="225" t="s">
        <v>12</v>
      </c>
      <c r="E31" s="223" t="s">
        <v>44</v>
      </c>
      <c r="F31" s="229">
        <v>454</v>
      </c>
      <c r="H31" s="332">
        <f>C31</f>
        <v>1079</v>
      </c>
      <c r="I31" s="38">
        <v>533</v>
      </c>
      <c r="J31" s="163"/>
      <c r="K31" s="792">
        <v>537</v>
      </c>
      <c r="L31" s="199">
        <v>529</v>
      </c>
      <c r="M31" s="502">
        <v>240</v>
      </c>
      <c r="N31" s="163"/>
      <c r="O31" s="38">
        <f>F31+I31+K31+L31+M31</f>
        <v>2293</v>
      </c>
      <c r="P31" s="854">
        <v>4</v>
      </c>
    </row>
    <row r="32" spans="2:22" ht="18.600000000000001" thickBot="1">
      <c r="B32" s="176" t="s">
        <v>184</v>
      </c>
      <c r="C32" s="164">
        <v>1281</v>
      </c>
      <c r="D32" s="165" t="s">
        <v>9</v>
      </c>
      <c r="E32" s="223" t="s">
        <v>46</v>
      </c>
      <c r="F32" s="229">
        <v>457</v>
      </c>
      <c r="H32" s="332">
        <f>C32</f>
        <v>1281</v>
      </c>
      <c r="I32" s="38">
        <v>556</v>
      </c>
      <c r="J32" s="163"/>
      <c r="K32" s="792">
        <v>523</v>
      </c>
      <c r="L32" s="199">
        <v>494</v>
      </c>
      <c r="M32" s="502">
        <v>242</v>
      </c>
      <c r="N32" s="163"/>
      <c r="O32" s="38">
        <f>F32+I32+K32+L32+M32</f>
        <v>2272</v>
      </c>
      <c r="P32" s="855">
        <v>5</v>
      </c>
    </row>
    <row r="33" spans="2:16">
      <c r="B33" s="176" t="s">
        <v>143</v>
      </c>
      <c r="C33" s="164">
        <v>1941</v>
      </c>
      <c r="D33" s="225" t="s">
        <v>11</v>
      </c>
      <c r="E33" s="223" t="s">
        <v>44</v>
      </c>
      <c r="F33" s="229">
        <v>480</v>
      </c>
      <c r="H33" s="332">
        <f>C33</f>
        <v>1941</v>
      </c>
      <c r="I33" s="38">
        <v>544</v>
      </c>
      <c r="J33" s="163"/>
      <c r="K33" s="792">
        <v>521</v>
      </c>
      <c r="L33" s="199">
        <v>465</v>
      </c>
      <c r="M33" s="502">
        <v>247</v>
      </c>
      <c r="N33" s="163"/>
      <c r="O33" s="38">
        <f>F33+I33+K33+L33+M33</f>
        <v>2257</v>
      </c>
      <c r="P33" s="825"/>
    </row>
    <row r="34" spans="2:16">
      <c r="B34" s="176" t="s">
        <v>129</v>
      </c>
      <c r="C34" s="164">
        <v>2218</v>
      </c>
      <c r="D34" s="225" t="s">
        <v>10</v>
      </c>
      <c r="E34" s="223" t="s">
        <v>52</v>
      </c>
      <c r="F34" s="229">
        <v>431</v>
      </c>
      <c r="H34" s="332">
        <f>C34</f>
        <v>2218</v>
      </c>
      <c r="I34" s="38">
        <v>542</v>
      </c>
      <c r="J34" s="163"/>
      <c r="K34" s="792">
        <v>504</v>
      </c>
      <c r="L34" s="199">
        <v>475</v>
      </c>
      <c r="M34" s="502">
        <v>245</v>
      </c>
      <c r="N34" s="163"/>
      <c r="O34" s="38">
        <f>F34+I34+K34+L34+M34</f>
        <v>2197</v>
      </c>
      <c r="P34" s="856"/>
    </row>
    <row r="35" spans="2:16">
      <c r="B35" s="176" t="s">
        <v>170</v>
      </c>
      <c r="C35" s="164">
        <v>506</v>
      </c>
      <c r="D35" s="225" t="s">
        <v>10</v>
      </c>
      <c r="E35" s="223" t="s">
        <v>51</v>
      </c>
      <c r="F35" s="229">
        <v>493</v>
      </c>
      <c r="H35" s="332">
        <f>C35</f>
        <v>506</v>
      </c>
      <c r="I35" s="38">
        <v>514</v>
      </c>
      <c r="J35" s="163"/>
      <c r="K35" s="792">
        <v>445</v>
      </c>
      <c r="L35" s="199">
        <v>486</v>
      </c>
      <c r="M35" s="502">
        <v>235</v>
      </c>
      <c r="N35" s="163"/>
      <c r="O35" s="38">
        <f>F35+I35+K35+L35+M35</f>
        <v>2173</v>
      </c>
      <c r="P35" s="857"/>
    </row>
    <row r="36" spans="2:16">
      <c r="B36" s="176" t="s">
        <v>185</v>
      </c>
      <c r="C36" s="164">
        <v>309</v>
      </c>
      <c r="D36" s="165" t="s">
        <v>10</v>
      </c>
      <c r="E36" s="223" t="s">
        <v>186</v>
      </c>
      <c r="F36" s="229">
        <v>380</v>
      </c>
      <c r="H36" s="332">
        <f>C36</f>
        <v>309</v>
      </c>
      <c r="I36" s="38">
        <v>526</v>
      </c>
      <c r="J36" s="163"/>
      <c r="K36" s="792">
        <v>512</v>
      </c>
      <c r="L36" s="199">
        <v>426</v>
      </c>
      <c r="M36" s="502">
        <v>262</v>
      </c>
      <c r="N36" s="163"/>
      <c r="O36" s="38">
        <f>F36+I36+K36+L36+M36</f>
        <v>2106</v>
      </c>
      <c r="P36" s="858"/>
    </row>
    <row r="37" spans="2:16">
      <c r="B37" s="176" t="s">
        <v>207</v>
      </c>
      <c r="C37" s="164">
        <v>723</v>
      </c>
      <c r="D37" s="225" t="s">
        <v>12</v>
      </c>
      <c r="E37" s="223" t="s">
        <v>52</v>
      </c>
      <c r="F37" s="229">
        <v>383</v>
      </c>
      <c r="H37" s="332">
        <f>C37</f>
        <v>723</v>
      </c>
      <c r="I37" s="38">
        <v>507</v>
      </c>
      <c r="J37" s="163"/>
      <c r="K37" s="792">
        <v>453</v>
      </c>
      <c r="L37" s="199">
        <v>419</v>
      </c>
      <c r="M37" s="502">
        <v>230</v>
      </c>
      <c r="N37" s="163"/>
      <c r="O37" s="38">
        <f>F37+I37+K37+L37+M37</f>
        <v>1992</v>
      </c>
      <c r="P37" s="858"/>
    </row>
    <row r="38" spans="2:16">
      <c r="B38" s="176" t="s">
        <v>166</v>
      </c>
      <c r="C38" s="164">
        <v>1041</v>
      </c>
      <c r="D38" s="225" t="s">
        <v>10</v>
      </c>
      <c r="E38" s="223" t="s">
        <v>159</v>
      </c>
      <c r="F38" s="229">
        <v>466</v>
      </c>
      <c r="H38" s="332">
        <f>C38</f>
        <v>1041</v>
      </c>
      <c r="I38" s="38">
        <v>515</v>
      </c>
      <c r="J38" s="163"/>
      <c r="K38" s="792">
        <v>505</v>
      </c>
      <c r="L38" s="199">
        <v>471</v>
      </c>
      <c r="M38" s="502">
        <v>0</v>
      </c>
      <c r="N38" s="163"/>
      <c r="O38" s="38">
        <f>F38+I38+K38+L38+M38</f>
        <v>1957</v>
      </c>
      <c r="P38" s="858"/>
    </row>
    <row r="39" spans="2:16">
      <c r="B39" s="458" t="s">
        <v>218</v>
      </c>
      <c r="C39" s="787">
        <v>1577</v>
      </c>
      <c r="D39" s="300" t="s">
        <v>12</v>
      </c>
      <c r="E39" s="499" t="s">
        <v>52</v>
      </c>
      <c r="F39" s="737">
        <v>392</v>
      </c>
      <c r="H39" s="788">
        <f>C39</f>
        <v>1577</v>
      </c>
      <c r="I39" s="784">
        <v>436</v>
      </c>
      <c r="J39" s="949"/>
      <c r="K39" s="793">
        <v>408</v>
      </c>
      <c r="L39" s="789">
        <v>401</v>
      </c>
      <c r="M39" s="794">
        <v>232</v>
      </c>
      <c r="N39" s="949"/>
      <c r="O39" s="38">
        <f>F39+I39+K39+L39+M39</f>
        <v>1869</v>
      </c>
      <c r="P39" s="859"/>
    </row>
    <row r="40" spans="2:16">
      <c r="B40" s="458" t="s">
        <v>139</v>
      </c>
      <c r="C40" s="787">
        <v>3623</v>
      </c>
      <c r="D40" s="300" t="s">
        <v>11</v>
      </c>
      <c r="E40" s="499" t="s">
        <v>46</v>
      </c>
      <c r="F40" s="737">
        <v>0</v>
      </c>
      <c r="H40" s="332">
        <f>C40</f>
        <v>3623</v>
      </c>
      <c r="I40" s="38">
        <v>491</v>
      </c>
      <c r="J40" s="163"/>
      <c r="K40" s="792">
        <v>524</v>
      </c>
      <c r="L40" s="199">
        <v>455</v>
      </c>
      <c r="M40" s="502">
        <v>228</v>
      </c>
      <c r="N40" s="163"/>
      <c r="O40" s="38">
        <f>F40+I40+K40+L40+M40</f>
        <v>1698</v>
      </c>
      <c r="P40" s="859"/>
    </row>
    <row r="41" spans="2:16">
      <c r="B41" s="176" t="s">
        <v>219</v>
      </c>
      <c r="C41" s="164">
        <v>1569</v>
      </c>
      <c r="D41" s="225" t="s">
        <v>12</v>
      </c>
      <c r="E41" s="223" t="s">
        <v>51</v>
      </c>
      <c r="F41" s="229">
        <v>374</v>
      </c>
      <c r="H41" s="332">
        <f>C41</f>
        <v>1569</v>
      </c>
      <c r="I41" s="38">
        <v>501</v>
      </c>
      <c r="J41" s="163"/>
      <c r="K41" s="792">
        <v>0</v>
      </c>
      <c r="L41" s="199">
        <v>474</v>
      </c>
      <c r="M41" s="502">
        <v>210</v>
      </c>
      <c r="N41" s="163"/>
      <c r="O41" s="38">
        <f>F41+I41+K41+L41+M41</f>
        <v>1559</v>
      </c>
      <c r="P41" s="858"/>
    </row>
    <row r="42" spans="2:16">
      <c r="B42" s="176" t="s">
        <v>194</v>
      </c>
      <c r="C42" s="164">
        <v>1207</v>
      </c>
      <c r="D42" s="225" t="s">
        <v>12</v>
      </c>
      <c r="E42" s="223" t="s">
        <v>52</v>
      </c>
      <c r="F42" s="229">
        <v>0</v>
      </c>
      <c r="H42" s="332">
        <f>C42</f>
        <v>1207</v>
      </c>
      <c r="I42" s="38">
        <v>489</v>
      </c>
      <c r="J42" s="163"/>
      <c r="K42" s="792">
        <v>441</v>
      </c>
      <c r="L42" s="199">
        <v>416</v>
      </c>
      <c r="M42" s="502">
        <v>200</v>
      </c>
      <c r="N42" s="163"/>
      <c r="O42" s="38">
        <f>F42+I42+K42+L42+M42</f>
        <v>1546</v>
      </c>
      <c r="P42" s="858"/>
    </row>
    <row r="43" spans="2:16">
      <c r="B43" s="176" t="s">
        <v>190</v>
      </c>
      <c r="C43" s="164">
        <v>1291</v>
      </c>
      <c r="D43" s="225" t="s">
        <v>12</v>
      </c>
      <c r="E43" s="223" t="s">
        <v>46</v>
      </c>
      <c r="F43" s="229">
        <v>0</v>
      </c>
      <c r="H43" s="332">
        <f>C43</f>
        <v>1291</v>
      </c>
      <c r="I43" s="38">
        <v>466</v>
      </c>
      <c r="J43" s="163"/>
      <c r="K43" s="792">
        <v>442</v>
      </c>
      <c r="L43" s="199">
        <v>353</v>
      </c>
      <c r="M43" s="502">
        <v>183</v>
      </c>
      <c r="N43" s="163"/>
      <c r="O43" s="38">
        <f>F43+I43+K43+L43+M43</f>
        <v>1444</v>
      </c>
      <c r="P43" s="858"/>
    </row>
    <row r="44" spans="2:16">
      <c r="B44" s="458" t="s">
        <v>122</v>
      </c>
      <c r="C44" s="787">
        <v>1580</v>
      </c>
      <c r="D44" s="300" t="s">
        <v>12</v>
      </c>
      <c r="E44" s="499" t="s">
        <v>52</v>
      </c>
      <c r="F44" s="737">
        <v>0</v>
      </c>
      <c r="H44" s="849">
        <f>C44</f>
        <v>1580</v>
      </c>
      <c r="I44" s="850">
        <v>430</v>
      </c>
      <c r="J44" s="163"/>
      <c r="K44" s="851">
        <v>472</v>
      </c>
      <c r="L44" s="852">
        <v>289</v>
      </c>
      <c r="M44" s="853">
        <v>232</v>
      </c>
      <c r="N44" s="163"/>
      <c r="O44" s="38">
        <f>F44+I44+K44+L44+M44</f>
        <v>1423</v>
      </c>
      <c r="P44" s="859"/>
    </row>
    <row r="45" spans="2:16">
      <c r="B45" s="458" t="s">
        <v>154</v>
      </c>
      <c r="C45" s="787">
        <v>1723</v>
      </c>
      <c r="D45" s="300" t="s">
        <v>11</v>
      </c>
      <c r="E45" s="499" t="s">
        <v>52</v>
      </c>
      <c r="F45" s="737">
        <v>0</v>
      </c>
      <c r="H45" s="849">
        <f>C45</f>
        <v>1723</v>
      </c>
      <c r="I45" s="850">
        <v>403</v>
      </c>
      <c r="J45" s="163"/>
      <c r="K45" s="851">
        <v>522</v>
      </c>
      <c r="L45" s="852">
        <v>303</v>
      </c>
      <c r="M45" s="853">
        <v>154</v>
      </c>
      <c r="N45" s="163"/>
      <c r="O45" s="38">
        <f>F45+I45+K45+L45+M45</f>
        <v>1382</v>
      </c>
      <c r="P45" s="859"/>
    </row>
    <row r="46" spans="2:16">
      <c r="B46" s="458" t="s">
        <v>131</v>
      </c>
      <c r="C46" s="787">
        <v>1668</v>
      </c>
      <c r="D46" s="861" t="s">
        <v>10</v>
      </c>
      <c r="E46" s="862" t="s">
        <v>46</v>
      </c>
      <c r="F46" s="737">
        <v>0</v>
      </c>
      <c r="H46" s="849">
        <f>C46</f>
        <v>1668</v>
      </c>
      <c r="I46" s="850">
        <v>516</v>
      </c>
      <c r="J46" s="163"/>
      <c r="K46" s="851">
        <v>0</v>
      </c>
      <c r="L46" s="852">
        <v>470</v>
      </c>
      <c r="M46" s="853">
        <v>253</v>
      </c>
      <c r="N46" s="163"/>
      <c r="O46" s="38">
        <f>F46+I46+K46+L46+M46</f>
        <v>1239</v>
      </c>
      <c r="P46" s="859"/>
    </row>
    <row r="47" spans="2:16">
      <c r="B47" s="458" t="s">
        <v>133</v>
      </c>
      <c r="C47" s="787">
        <v>283</v>
      </c>
      <c r="D47" s="300" t="s">
        <v>12</v>
      </c>
      <c r="E47" s="499" t="s">
        <v>83</v>
      </c>
      <c r="F47" s="737">
        <v>0</v>
      </c>
      <c r="H47" s="849">
        <f>C47</f>
        <v>283</v>
      </c>
      <c r="I47" s="850">
        <v>485</v>
      </c>
      <c r="J47" s="163"/>
      <c r="K47" s="851">
        <v>0</v>
      </c>
      <c r="L47" s="852">
        <v>479</v>
      </c>
      <c r="M47" s="853">
        <v>243</v>
      </c>
      <c r="N47" s="163"/>
      <c r="O47" s="38">
        <f>F47+I47+K47+L47+M47</f>
        <v>1207</v>
      </c>
      <c r="P47" s="859"/>
    </row>
    <row r="48" spans="2:16">
      <c r="B48" s="458" t="s">
        <v>134</v>
      </c>
      <c r="C48" s="787">
        <v>1770</v>
      </c>
      <c r="D48" s="300" t="s">
        <v>12</v>
      </c>
      <c r="E48" s="499" t="s">
        <v>83</v>
      </c>
      <c r="F48" s="737">
        <v>363</v>
      </c>
      <c r="H48" s="849">
        <f>C48</f>
        <v>1770</v>
      </c>
      <c r="I48" s="850">
        <v>375</v>
      </c>
      <c r="J48" s="163"/>
      <c r="K48" s="851">
        <v>440</v>
      </c>
      <c r="L48" s="852">
        <v>0</v>
      </c>
      <c r="M48" s="853">
        <v>0</v>
      </c>
      <c r="N48" s="163"/>
      <c r="O48" s="38">
        <f>F48+I48+K48+L48+M48</f>
        <v>1178</v>
      </c>
      <c r="P48" s="859"/>
    </row>
    <row r="49" spans="2:16">
      <c r="B49" s="458" t="s">
        <v>189</v>
      </c>
      <c r="C49" s="787">
        <v>1719</v>
      </c>
      <c r="D49" s="300" t="s">
        <v>12</v>
      </c>
      <c r="E49" s="499" t="s">
        <v>186</v>
      </c>
      <c r="F49" s="737">
        <v>0</v>
      </c>
      <c r="H49" s="849">
        <f>C49</f>
        <v>1719</v>
      </c>
      <c r="I49" s="850">
        <v>459</v>
      </c>
      <c r="J49" s="163"/>
      <c r="K49" s="851">
        <v>455</v>
      </c>
      <c r="L49" s="852">
        <v>0</v>
      </c>
      <c r="M49" s="853">
        <v>222</v>
      </c>
      <c r="N49" s="163"/>
      <c r="O49" s="38">
        <f>F49+I49+K49+L49+M49</f>
        <v>1136</v>
      </c>
      <c r="P49" s="859"/>
    </row>
    <row r="50" spans="2:16">
      <c r="B50" s="458" t="s">
        <v>191</v>
      </c>
      <c r="C50" s="787">
        <v>1194</v>
      </c>
      <c r="D50" s="300" t="s">
        <v>9</v>
      </c>
      <c r="E50" s="499" t="s">
        <v>44</v>
      </c>
      <c r="F50" s="737">
        <v>0</v>
      </c>
      <c r="H50" s="849">
        <f>C50</f>
        <v>1194</v>
      </c>
      <c r="I50" s="850">
        <v>564</v>
      </c>
      <c r="J50" s="163"/>
      <c r="K50" s="851">
        <v>548</v>
      </c>
      <c r="L50" s="852">
        <v>0</v>
      </c>
      <c r="M50" s="853">
        <v>0</v>
      </c>
      <c r="N50" s="163"/>
      <c r="O50" s="38">
        <f>F50+I50+K50+L50+M50</f>
        <v>1112</v>
      </c>
      <c r="P50" s="859"/>
    </row>
    <row r="51" spans="2:16">
      <c r="B51" s="458" t="s">
        <v>211</v>
      </c>
      <c r="C51" s="787">
        <v>2138</v>
      </c>
      <c r="D51" s="300" t="s">
        <v>10</v>
      </c>
      <c r="E51" s="499" t="s">
        <v>51</v>
      </c>
      <c r="F51" s="737">
        <v>0</v>
      </c>
      <c r="H51" s="849">
        <f>C51</f>
        <v>2138</v>
      </c>
      <c r="I51" s="850">
        <v>513</v>
      </c>
      <c r="J51" s="163"/>
      <c r="K51" s="851">
        <v>477</v>
      </c>
      <c r="L51" s="852">
        <v>0</v>
      </c>
      <c r="M51" s="853">
        <v>0</v>
      </c>
      <c r="N51" s="163"/>
      <c r="O51" s="38">
        <f>F51+I51+K51+L51+M51</f>
        <v>990</v>
      </c>
      <c r="P51" s="859"/>
    </row>
    <row r="52" spans="2:16">
      <c r="B52" s="458" t="s">
        <v>193</v>
      </c>
      <c r="C52" s="787">
        <v>1815</v>
      </c>
      <c r="D52" s="300" t="s">
        <v>12</v>
      </c>
      <c r="E52" s="499" t="s">
        <v>52</v>
      </c>
      <c r="F52" s="737">
        <v>0</v>
      </c>
      <c r="H52" s="849">
        <f>C52</f>
        <v>1815</v>
      </c>
      <c r="I52" s="850">
        <v>294</v>
      </c>
      <c r="J52" s="163"/>
      <c r="K52" s="851">
        <v>326</v>
      </c>
      <c r="L52" s="852">
        <v>180</v>
      </c>
      <c r="M52" s="853">
        <v>111</v>
      </c>
      <c r="N52" s="163"/>
      <c r="O52" s="38">
        <f>F52+I52+K52+L52+M52</f>
        <v>911</v>
      </c>
      <c r="P52" s="859"/>
    </row>
    <row r="53" spans="2:16">
      <c r="B53" s="458" t="s">
        <v>192</v>
      </c>
      <c r="C53" s="787">
        <v>1264</v>
      </c>
      <c r="D53" s="300" t="s">
        <v>12</v>
      </c>
      <c r="E53" s="499" t="s">
        <v>46</v>
      </c>
      <c r="F53" s="737">
        <v>0</v>
      </c>
      <c r="H53" s="849">
        <f>C53</f>
        <v>1264</v>
      </c>
      <c r="I53" s="850">
        <v>464</v>
      </c>
      <c r="J53" s="163"/>
      <c r="K53" s="851">
        <v>0</v>
      </c>
      <c r="L53" s="852">
        <v>425</v>
      </c>
      <c r="M53" s="853">
        <v>0</v>
      </c>
      <c r="N53" s="163"/>
      <c r="O53" s="38">
        <f>F53+I53+K53+L53+M53</f>
        <v>889</v>
      </c>
      <c r="P53" s="859"/>
    </row>
    <row r="54" spans="2:16">
      <c r="B54" s="458" t="s">
        <v>155</v>
      </c>
      <c r="C54" s="787">
        <v>1452</v>
      </c>
      <c r="D54" s="300" t="s">
        <v>12</v>
      </c>
      <c r="E54" s="499" t="s">
        <v>186</v>
      </c>
      <c r="F54" s="737">
        <v>0</v>
      </c>
      <c r="H54" s="849">
        <f>C54</f>
        <v>1452</v>
      </c>
      <c r="I54" s="850">
        <v>413</v>
      </c>
      <c r="J54" s="163"/>
      <c r="K54" s="851">
        <v>471</v>
      </c>
      <c r="L54" s="852">
        <v>0</v>
      </c>
      <c r="M54" s="853">
        <v>0</v>
      </c>
      <c r="N54" s="163"/>
      <c r="O54" s="38">
        <f>F54+I54+K54+L54+M54</f>
        <v>884</v>
      </c>
      <c r="P54" s="859"/>
    </row>
    <row r="55" spans="2:16">
      <c r="B55" s="458" t="s">
        <v>137</v>
      </c>
      <c r="C55" s="787">
        <v>2036</v>
      </c>
      <c r="D55" s="300" t="s">
        <v>12</v>
      </c>
      <c r="E55" s="499" t="s">
        <v>52</v>
      </c>
      <c r="F55" s="737">
        <v>0</v>
      </c>
      <c r="H55" s="849">
        <f>C55</f>
        <v>2036</v>
      </c>
      <c r="I55" s="850">
        <v>430</v>
      </c>
      <c r="J55" s="163"/>
      <c r="K55" s="851">
        <v>0</v>
      </c>
      <c r="L55" s="852">
        <v>395</v>
      </c>
      <c r="M55" s="853">
        <v>0</v>
      </c>
      <c r="N55" s="163"/>
      <c r="O55" s="38">
        <f>F55+I55+K55+L55+M55</f>
        <v>825</v>
      </c>
      <c r="P55" s="859"/>
    </row>
    <row r="56" spans="2:16">
      <c r="B56" s="458" t="s">
        <v>195</v>
      </c>
      <c r="C56" s="787">
        <v>2504</v>
      </c>
      <c r="D56" s="300" t="s">
        <v>12</v>
      </c>
      <c r="E56" s="499" t="s">
        <v>52</v>
      </c>
      <c r="F56" s="737">
        <v>0</v>
      </c>
      <c r="H56" s="849">
        <f>C56</f>
        <v>2504</v>
      </c>
      <c r="I56" s="850">
        <v>131</v>
      </c>
      <c r="J56" s="163"/>
      <c r="K56" s="851">
        <v>359</v>
      </c>
      <c r="L56" s="852">
        <v>229</v>
      </c>
      <c r="M56" s="853">
        <v>0</v>
      </c>
      <c r="N56" s="163"/>
      <c r="O56" s="38">
        <f>F56+I56+K56+L56+M56</f>
        <v>719</v>
      </c>
      <c r="P56" s="859"/>
    </row>
    <row r="57" spans="2:16">
      <c r="B57" s="458" t="s">
        <v>183</v>
      </c>
      <c r="C57" s="787">
        <v>169</v>
      </c>
      <c r="D57" s="861" t="s">
        <v>9</v>
      </c>
      <c r="E57" s="499" t="s">
        <v>46</v>
      </c>
      <c r="F57" s="737">
        <v>0</v>
      </c>
      <c r="H57" s="849">
        <f>C57</f>
        <v>169</v>
      </c>
      <c r="I57" s="850">
        <v>524</v>
      </c>
      <c r="J57" s="163"/>
      <c r="K57" s="851">
        <v>0</v>
      </c>
      <c r="L57" s="852">
        <v>0</v>
      </c>
      <c r="M57" s="853">
        <v>0</v>
      </c>
      <c r="N57" s="163"/>
      <c r="O57" s="38">
        <f>F57+I57+K57+L57+M57</f>
        <v>524</v>
      </c>
      <c r="P57" s="859"/>
    </row>
    <row r="58" spans="2:16">
      <c r="B58" s="458" t="s">
        <v>187</v>
      </c>
      <c r="C58" s="787">
        <v>1060</v>
      </c>
      <c r="D58" s="300" t="s">
        <v>11</v>
      </c>
      <c r="E58" s="499" t="s">
        <v>46</v>
      </c>
      <c r="F58" s="737">
        <v>0</v>
      </c>
      <c r="H58" s="849">
        <f>C58</f>
        <v>1060</v>
      </c>
      <c r="I58" s="850">
        <v>0</v>
      </c>
      <c r="J58" s="163"/>
      <c r="K58" s="851">
        <v>515</v>
      </c>
      <c r="L58" s="852">
        <v>0</v>
      </c>
      <c r="M58" s="853">
        <v>0</v>
      </c>
      <c r="N58" s="163"/>
      <c r="O58" s="38">
        <f>F58+I58+K58+L58+M58</f>
        <v>515</v>
      </c>
      <c r="P58" s="859"/>
    </row>
    <row r="59" spans="2:16">
      <c r="B59" s="458" t="s">
        <v>151</v>
      </c>
      <c r="C59" s="787">
        <v>1619</v>
      </c>
      <c r="D59" s="300" t="s">
        <v>12</v>
      </c>
      <c r="E59" s="499" t="s">
        <v>46</v>
      </c>
      <c r="F59" s="737">
        <v>403</v>
      </c>
      <c r="H59" s="849">
        <f>C59</f>
        <v>1619</v>
      </c>
      <c r="I59" s="850">
        <v>0</v>
      </c>
      <c r="J59" s="163"/>
      <c r="K59" s="851">
        <v>0</v>
      </c>
      <c r="L59" s="852">
        <v>0</v>
      </c>
      <c r="M59" s="853">
        <v>0</v>
      </c>
      <c r="N59" s="163"/>
      <c r="O59" s="38">
        <f>F59+I59+K59+L59+M59</f>
        <v>403</v>
      </c>
      <c r="P59" s="859"/>
    </row>
    <row r="60" spans="2:16">
      <c r="B60" s="458" t="s">
        <v>215</v>
      </c>
      <c r="C60" s="787">
        <v>1145</v>
      </c>
      <c r="D60" s="300" t="s">
        <v>12</v>
      </c>
      <c r="E60" s="499" t="s">
        <v>52</v>
      </c>
      <c r="F60" s="737">
        <v>0</v>
      </c>
      <c r="H60" s="849">
        <f>C60</f>
        <v>1145</v>
      </c>
      <c r="I60" s="850">
        <v>211</v>
      </c>
      <c r="J60" s="163"/>
      <c r="K60" s="851">
        <v>0</v>
      </c>
      <c r="L60" s="852">
        <v>0</v>
      </c>
      <c r="M60" s="853">
        <v>0</v>
      </c>
      <c r="N60" s="163"/>
      <c r="O60" s="38">
        <f>F60+I60+K60+L60+M60</f>
        <v>211</v>
      </c>
      <c r="P60" s="859"/>
    </row>
    <row r="61" spans="2:16" ht="18.600000000000001" thickBot="1">
      <c r="B61" s="177" t="s">
        <v>212</v>
      </c>
      <c r="C61" s="170">
        <v>2502</v>
      </c>
      <c r="D61" s="272" t="s">
        <v>12</v>
      </c>
      <c r="E61" s="230" t="s">
        <v>52</v>
      </c>
      <c r="F61" s="231">
        <v>0</v>
      </c>
      <c r="H61" s="790">
        <f>C61</f>
        <v>2502</v>
      </c>
      <c r="I61" s="36">
        <v>197</v>
      </c>
      <c r="J61" s="163"/>
      <c r="K61" s="795">
        <v>0</v>
      </c>
      <c r="L61" s="796">
        <v>0</v>
      </c>
      <c r="M61" s="797">
        <v>0</v>
      </c>
      <c r="N61" s="163"/>
      <c r="O61" s="36">
        <f>F61+I61+K61+L61+M61</f>
        <v>197</v>
      </c>
      <c r="P61" s="860"/>
    </row>
    <row r="62" spans="2:16">
      <c r="E62" s="3">
        <f>COUNTA(E28:E39)</f>
        <v>12</v>
      </c>
    </row>
    <row r="63" spans="2:16" ht="18.600000000000001" thickBot="1"/>
    <row r="64" spans="2:16" ht="21.6" thickBot="1">
      <c r="B64" s="1137" t="s">
        <v>79</v>
      </c>
      <c r="C64" s="1138"/>
      <c r="D64" s="1138"/>
      <c r="E64" s="1138"/>
      <c r="F64" s="1138"/>
      <c r="G64" s="1138"/>
      <c r="H64" s="1138"/>
      <c r="I64" s="1138"/>
      <c r="J64" s="1138"/>
      <c r="K64" s="1139"/>
      <c r="L64" s="1140" t="s">
        <v>86</v>
      </c>
      <c r="P64" s="339"/>
    </row>
    <row r="65" spans="2:12" ht="27" customHeight="1" thickBot="1">
      <c r="B65" s="174" t="s">
        <v>0</v>
      </c>
      <c r="C65" s="90" t="s">
        <v>1</v>
      </c>
      <c r="D65" s="84" t="s">
        <v>42</v>
      </c>
      <c r="E65" s="133" t="s">
        <v>43</v>
      </c>
      <c r="F65" s="213" t="s">
        <v>74</v>
      </c>
      <c r="G65" s="211"/>
      <c r="H65" s="214" t="s">
        <v>77</v>
      </c>
      <c r="I65" s="31" t="s">
        <v>78</v>
      </c>
      <c r="J65" s="211"/>
      <c r="K65" s="233" t="s">
        <v>76</v>
      </c>
      <c r="L65" s="1141"/>
    </row>
    <row r="66" spans="2:12">
      <c r="B66" s="175" t="s">
        <v>130</v>
      </c>
      <c r="C66" s="188">
        <v>1809</v>
      </c>
      <c r="D66" s="915" t="s">
        <v>9</v>
      </c>
      <c r="E66" s="320" t="s">
        <v>51</v>
      </c>
      <c r="F66" s="324">
        <v>550</v>
      </c>
      <c r="G66" s="323"/>
      <c r="H66" s="215">
        <v>525</v>
      </c>
      <c r="I66" s="217">
        <v>274</v>
      </c>
      <c r="J66" s="323"/>
      <c r="K66" s="40">
        <f t="shared" ref="K66:K72" si="1">SUM(F66:I66)</f>
        <v>1349</v>
      </c>
      <c r="L66" s="342">
        <v>1</v>
      </c>
    </row>
    <row r="67" spans="2:12">
      <c r="B67" s="176" t="s">
        <v>147</v>
      </c>
      <c r="C67" s="189">
        <v>1476</v>
      </c>
      <c r="D67" s="165" t="s">
        <v>9</v>
      </c>
      <c r="E67" s="321" t="s">
        <v>46</v>
      </c>
      <c r="F67" s="324">
        <v>533</v>
      </c>
      <c r="G67" s="325"/>
      <c r="H67" s="559">
        <v>508</v>
      </c>
      <c r="I67" s="889">
        <v>261</v>
      </c>
      <c r="J67" s="325"/>
      <c r="K67" s="890">
        <f t="shared" si="1"/>
        <v>1302</v>
      </c>
      <c r="L67" s="343">
        <v>2</v>
      </c>
    </row>
    <row r="68" spans="2:12">
      <c r="B68" s="176" t="s">
        <v>142</v>
      </c>
      <c r="C68" s="189">
        <v>1942</v>
      </c>
      <c r="D68" s="226" t="s">
        <v>12</v>
      </c>
      <c r="E68" s="321" t="s">
        <v>51</v>
      </c>
      <c r="F68" s="324">
        <v>548</v>
      </c>
      <c r="G68" s="325"/>
      <c r="H68" s="559">
        <v>484</v>
      </c>
      <c r="I68" s="889">
        <v>248</v>
      </c>
      <c r="J68" s="325"/>
      <c r="K68" s="890">
        <f t="shared" si="1"/>
        <v>1280</v>
      </c>
      <c r="L68" s="343">
        <v>3</v>
      </c>
    </row>
    <row r="69" spans="2:12">
      <c r="B69" s="176" t="s">
        <v>188</v>
      </c>
      <c r="C69" s="189">
        <v>1109</v>
      </c>
      <c r="D69" s="226" t="s">
        <v>11</v>
      </c>
      <c r="E69" s="321" t="s">
        <v>46</v>
      </c>
      <c r="F69" s="324">
        <v>505</v>
      </c>
      <c r="G69" s="325"/>
      <c r="H69" s="559">
        <v>509</v>
      </c>
      <c r="I69" s="889">
        <v>240</v>
      </c>
      <c r="J69" s="325"/>
      <c r="K69" s="890">
        <f t="shared" si="1"/>
        <v>1254</v>
      </c>
      <c r="L69" s="343">
        <v>4</v>
      </c>
    </row>
    <row r="70" spans="2:12">
      <c r="B70" s="458" t="s">
        <v>145</v>
      </c>
      <c r="C70" s="459">
        <v>1143</v>
      </c>
      <c r="D70" s="460" t="s">
        <v>12</v>
      </c>
      <c r="E70" s="461" t="s">
        <v>51</v>
      </c>
      <c r="F70" s="324">
        <v>502</v>
      </c>
      <c r="G70" s="325"/>
      <c r="H70" s="559">
        <v>515</v>
      </c>
      <c r="I70" s="889">
        <v>224</v>
      </c>
      <c r="J70" s="325"/>
      <c r="K70" s="890">
        <f t="shared" si="1"/>
        <v>1241</v>
      </c>
      <c r="L70" s="343">
        <v>5</v>
      </c>
    </row>
    <row r="71" spans="2:12">
      <c r="B71" s="458" t="s">
        <v>196</v>
      </c>
      <c r="C71" s="459">
        <v>2508</v>
      </c>
      <c r="D71" s="460" t="s">
        <v>12</v>
      </c>
      <c r="E71" s="461" t="s">
        <v>51</v>
      </c>
      <c r="F71" s="324">
        <v>505</v>
      </c>
      <c r="G71" s="325"/>
      <c r="H71" s="216">
        <v>492</v>
      </c>
      <c r="I71" s="218">
        <v>238</v>
      </c>
      <c r="J71" s="325"/>
      <c r="K71" s="139">
        <f t="shared" si="1"/>
        <v>1235</v>
      </c>
      <c r="L71" s="462"/>
    </row>
    <row r="72" spans="2:12" ht="18.600000000000001" thickBot="1">
      <c r="B72" s="177" t="s">
        <v>146</v>
      </c>
      <c r="C72" s="190">
        <v>1218</v>
      </c>
      <c r="D72" s="207" t="s">
        <v>12</v>
      </c>
      <c r="E72" s="322" t="s">
        <v>46</v>
      </c>
      <c r="F72" s="326">
        <v>485</v>
      </c>
      <c r="G72" s="327"/>
      <c r="H72" s="328">
        <v>0</v>
      </c>
      <c r="I72" s="741">
        <v>0</v>
      </c>
      <c r="J72" s="327"/>
      <c r="K72" s="742">
        <f t="shared" si="1"/>
        <v>485</v>
      </c>
      <c r="L72" s="463"/>
    </row>
    <row r="73" spans="2:12">
      <c r="E73" s="3">
        <f>COUNTA(E66:E72)</f>
        <v>7</v>
      </c>
    </row>
    <row r="74" spans="2:12">
      <c r="B74" s="998"/>
      <c r="C74" s="998"/>
      <c r="D74" s="533"/>
      <c r="E74" s="998"/>
      <c r="F74" s="998"/>
      <c r="G74" s="998"/>
      <c r="H74" s="998"/>
    </row>
    <row r="75" spans="2:12">
      <c r="B75" s="534"/>
      <c r="C75" s="383"/>
      <c r="D75" s="533"/>
      <c r="E75" s="998"/>
      <c r="F75" s="998"/>
      <c r="G75" s="533"/>
      <c r="H75" s="383"/>
    </row>
    <row r="76" spans="2:12">
      <c r="B76" s="534"/>
      <c r="C76" s="383"/>
      <c r="D76" s="533"/>
      <c r="E76" s="998"/>
      <c r="F76" s="998"/>
      <c r="G76" s="533"/>
      <c r="H76" s="383"/>
    </row>
    <row r="77" spans="2:12">
      <c r="B77" s="534"/>
      <c r="C77" s="383"/>
      <c r="D77" s="533"/>
      <c r="E77" s="998"/>
      <c r="F77" s="998"/>
      <c r="G77" s="533"/>
      <c r="H77" s="383"/>
    </row>
    <row r="78" spans="2:12">
      <c r="B78" s="534"/>
      <c r="C78" s="383"/>
      <c r="D78" s="533"/>
      <c r="E78" s="998"/>
      <c r="F78" s="998"/>
      <c r="G78" s="533"/>
      <c r="H78" s="383"/>
    </row>
    <row r="79" spans="2:12">
      <c r="B79" s="534"/>
      <c r="C79" s="383"/>
      <c r="D79" s="533"/>
      <c r="E79" s="998"/>
      <c r="F79" s="998"/>
      <c r="G79" s="533"/>
      <c r="H79" s="383"/>
    </row>
    <row r="80" spans="2:12">
      <c r="B80" s="534"/>
      <c r="C80" s="383"/>
      <c r="D80" s="533"/>
      <c r="E80" s="998"/>
      <c r="F80" s="998"/>
      <c r="G80" s="533"/>
      <c r="H80" s="383"/>
    </row>
    <row r="81" spans="2:8">
      <c r="B81" s="534"/>
      <c r="C81" s="383"/>
      <c r="D81" s="533"/>
      <c r="E81" s="998"/>
      <c r="F81" s="998"/>
      <c r="G81" s="533"/>
      <c r="H81" s="383"/>
    </row>
    <row r="82" spans="2:8">
      <c r="B82" s="534"/>
      <c r="C82" s="383"/>
      <c r="D82" s="533"/>
      <c r="E82" s="998"/>
      <c r="F82" s="998"/>
      <c r="G82" s="533"/>
      <c r="H82" s="383"/>
    </row>
    <row r="83" spans="2:8">
      <c r="B83" s="534"/>
      <c r="C83" s="383"/>
      <c r="D83" s="533"/>
      <c r="E83" s="998"/>
      <c r="F83" s="998"/>
      <c r="G83" s="533"/>
      <c r="H83" s="383"/>
    </row>
    <row r="84" spans="2:8">
      <c r="B84" s="534"/>
      <c r="C84" s="384"/>
      <c r="D84" s="533"/>
      <c r="E84" s="998"/>
      <c r="F84" s="998"/>
      <c r="G84" s="533"/>
      <c r="H84" s="384"/>
    </row>
  </sheetData>
  <sortState ref="B28:O61">
    <sortCondition descending="1" ref="O28"/>
  </sortState>
  <mergeCells count="26">
    <mergeCell ref="L64:L65"/>
    <mergeCell ref="B2:F2"/>
    <mergeCell ref="H2:K2"/>
    <mergeCell ref="B4:K4"/>
    <mergeCell ref="Q5:U5"/>
    <mergeCell ref="L5:L6"/>
    <mergeCell ref="Q4:U4"/>
    <mergeCell ref="B26:F26"/>
    <mergeCell ref="H26:H27"/>
    <mergeCell ref="B5:F5"/>
    <mergeCell ref="H5:I5"/>
    <mergeCell ref="P26:P27"/>
    <mergeCell ref="B25:L25"/>
    <mergeCell ref="B74:C74"/>
    <mergeCell ref="E74:H74"/>
    <mergeCell ref="E75:F75"/>
    <mergeCell ref="E76:F76"/>
    <mergeCell ref="B64:K64"/>
    <mergeCell ref="E82:F82"/>
    <mergeCell ref="E83:F83"/>
    <mergeCell ref="E84:F84"/>
    <mergeCell ref="E77:F77"/>
    <mergeCell ref="E78:F78"/>
    <mergeCell ref="E79:F79"/>
    <mergeCell ref="E80:F80"/>
    <mergeCell ref="E81:F81"/>
  </mergeCells>
  <pageMargins left="0.23622047244094491" right="0.23622047244094491" top="0.74803149606299213" bottom="0.74803149606299213" header="0.31496062992125984" footer="0.31496062992125984"/>
  <pageSetup paperSize="9" scale="4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93"/>
  <sheetViews>
    <sheetView topLeftCell="A68" zoomScale="70" zoomScaleNormal="70" workbookViewId="0">
      <selection activeCell="O90" sqref="O90"/>
    </sheetView>
  </sheetViews>
  <sheetFormatPr defaultColWidth="9.109375" defaultRowHeight="13.8"/>
  <cols>
    <col min="1" max="1" width="4.88671875" style="45" customWidth="1"/>
    <col min="2" max="2" width="6" style="143" customWidth="1"/>
    <col min="3" max="3" width="27.33203125" style="143" customWidth="1"/>
    <col min="4" max="4" width="7.88671875" style="143" customWidth="1"/>
    <col min="5" max="5" width="2.5546875" style="143" customWidth="1"/>
    <col min="6" max="6" width="9.5546875" style="45" customWidth="1"/>
    <col min="7" max="8" width="8.44140625" style="45" customWidth="1"/>
    <col min="9" max="9" width="10.44140625" style="45" customWidth="1"/>
    <col min="10" max="10" width="9.33203125" style="45" customWidth="1"/>
    <col min="11" max="11" width="10.109375" style="45" customWidth="1"/>
    <col min="12" max="12" width="9" style="45" customWidth="1"/>
    <col min="13" max="13" width="13.6640625" style="45" customWidth="1"/>
    <col min="14" max="16384" width="9.109375" style="45"/>
  </cols>
  <sheetData>
    <row r="1" spans="2:14" ht="14.4" thickBot="1"/>
    <row r="2" spans="2:14" ht="36.75" customHeight="1" thickBot="1">
      <c r="B2" s="1172" t="s">
        <v>182</v>
      </c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4"/>
    </row>
    <row r="3" spans="2:14" ht="14.4" thickBot="1"/>
    <row r="4" spans="2:14" s="237" customFormat="1" ht="30.75" customHeight="1" thickBot="1">
      <c r="B4" s="1175" t="s">
        <v>222</v>
      </c>
      <c r="C4" s="1176"/>
      <c r="D4" s="1177"/>
      <c r="E4" s="402"/>
      <c r="F4" s="147" t="s">
        <v>77</v>
      </c>
      <c r="G4" s="252" t="s">
        <v>85</v>
      </c>
      <c r="H4" s="147" t="s">
        <v>84</v>
      </c>
      <c r="I4" s="252" t="s">
        <v>199</v>
      </c>
      <c r="J4" s="147"/>
      <c r="K4" s="252"/>
      <c r="L4" s="147"/>
      <c r="M4" s="147"/>
    </row>
    <row r="5" spans="2:14" ht="18">
      <c r="B5" s="253">
        <v>1</v>
      </c>
      <c r="C5" s="253" t="s">
        <v>165</v>
      </c>
      <c r="D5" s="369">
        <v>2039</v>
      </c>
      <c r="E5" s="366"/>
      <c r="F5" s="807"/>
      <c r="G5" s="718"/>
      <c r="H5" s="405">
        <v>500</v>
      </c>
      <c r="I5" s="718"/>
      <c r="J5" s="405"/>
      <c r="K5" s="405"/>
      <c r="L5" s="405"/>
      <c r="M5" s="406"/>
    </row>
    <row r="6" spans="2:14" ht="18">
      <c r="B6" s="254">
        <v>2</v>
      </c>
      <c r="C6" s="372" t="s">
        <v>224</v>
      </c>
      <c r="D6" s="254">
        <v>1332</v>
      </c>
      <c r="E6" s="374"/>
      <c r="F6" s="808"/>
      <c r="G6" s="713"/>
      <c r="H6" s="403">
        <v>529</v>
      </c>
      <c r="I6" s="713"/>
      <c r="J6" s="403"/>
      <c r="K6" s="403"/>
      <c r="L6" s="403"/>
      <c r="M6" s="408"/>
    </row>
    <row r="7" spans="2:14" ht="18.600000000000001" thickBot="1">
      <c r="B7" s="255">
        <v>3</v>
      </c>
      <c r="C7" s="375" t="s">
        <v>225</v>
      </c>
      <c r="D7" s="255">
        <v>1310</v>
      </c>
      <c r="E7" s="374"/>
      <c r="F7" s="809"/>
      <c r="G7" s="717"/>
      <c r="H7" s="410">
        <v>510</v>
      </c>
      <c r="I7" s="717"/>
      <c r="J7" s="410"/>
      <c r="K7" s="410"/>
      <c r="L7" s="410"/>
      <c r="M7" s="411"/>
    </row>
    <row r="8" spans="2:14" s="334" customFormat="1" ht="25.5" customHeight="1" thickBot="1">
      <c r="B8" s="333"/>
      <c r="C8" s="361" t="s">
        <v>112</v>
      </c>
      <c r="D8" s="361"/>
      <c r="E8" s="361"/>
      <c r="F8" s="398">
        <f t="shared" ref="F8:M8" si="0">SUM(F5:F7)</f>
        <v>0</v>
      </c>
      <c r="G8" s="399">
        <f t="shared" si="0"/>
        <v>0</v>
      </c>
      <c r="H8" s="398">
        <f t="shared" si="0"/>
        <v>1539</v>
      </c>
      <c r="I8" s="399">
        <f t="shared" si="0"/>
        <v>0</v>
      </c>
      <c r="J8" s="398">
        <f t="shared" si="0"/>
        <v>0</v>
      </c>
      <c r="K8" s="399">
        <f t="shared" si="0"/>
        <v>0</v>
      </c>
      <c r="L8" s="398">
        <f t="shared" si="0"/>
        <v>0</v>
      </c>
      <c r="M8" s="398">
        <f t="shared" si="0"/>
        <v>0</v>
      </c>
    </row>
    <row r="9" spans="2:14" s="334" customFormat="1" ht="25.5" customHeight="1" thickBot="1">
      <c r="B9" s="413"/>
      <c r="C9" s="413"/>
      <c r="D9" s="413"/>
      <c r="E9" s="413"/>
      <c r="F9" s="412"/>
      <c r="G9" s="412"/>
      <c r="H9" s="412"/>
      <c r="I9" s="412"/>
      <c r="J9" s="412"/>
      <c r="K9" s="412"/>
      <c r="L9" s="412"/>
      <c r="M9" s="412"/>
      <c r="N9" s="414"/>
    </row>
    <row r="10" spans="2:14" s="334" customFormat="1" ht="25.5" customHeight="1" thickBot="1">
      <c r="B10" s="1175" t="s">
        <v>223</v>
      </c>
      <c r="C10" s="1176"/>
      <c r="D10" s="1177"/>
      <c r="E10" s="402"/>
      <c r="F10" s="147" t="s">
        <v>77</v>
      </c>
      <c r="G10" s="252" t="s">
        <v>85</v>
      </c>
      <c r="H10" s="147" t="s">
        <v>84</v>
      </c>
      <c r="I10" s="252" t="s">
        <v>199</v>
      </c>
      <c r="J10" s="147"/>
      <c r="K10" s="252"/>
      <c r="L10" s="147"/>
      <c r="M10" s="147"/>
      <c r="N10" s="414"/>
    </row>
    <row r="11" spans="2:14" s="334" customFormat="1" ht="18.75" customHeight="1" thickBot="1">
      <c r="B11" s="810">
        <v>1</v>
      </c>
      <c r="C11" s="375" t="s">
        <v>166</v>
      </c>
      <c r="D11" s="255">
        <v>1041</v>
      </c>
      <c r="E11" s="253"/>
      <c r="F11" s="804"/>
      <c r="G11" s="718"/>
      <c r="H11" s="405">
        <v>505</v>
      </c>
      <c r="I11" s="718"/>
      <c r="J11" s="405"/>
      <c r="K11" s="405"/>
      <c r="L11" s="405"/>
      <c r="M11" s="406"/>
    </row>
    <row r="12" spans="2:14" s="334" customFormat="1" ht="18.75" customHeight="1">
      <c r="B12" s="811">
        <v>2</v>
      </c>
      <c r="C12" s="373" t="s">
        <v>171</v>
      </c>
      <c r="D12" s="372">
        <v>2038</v>
      </c>
      <c r="E12" s="254"/>
      <c r="F12" s="805"/>
      <c r="G12" s="713"/>
      <c r="H12" s="403">
        <v>438</v>
      </c>
      <c r="I12" s="713"/>
      <c r="J12" s="403"/>
      <c r="K12" s="403"/>
      <c r="L12" s="403"/>
      <c r="M12" s="408"/>
    </row>
    <row r="13" spans="2:14" s="334" customFormat="1" ht="18.75" customHeight="1" thickBot="1">
      <c r="B13" s="812">
        <v>3</v>
      </c>
      <c r="C13" s="315" t="s">
        <v>172</v>
      </c>
      <c r="D13" s="314">
        <v>1964</v>
      </c>
      <c r="E13" s="255"/>
      <c r="F13" s="806"/>
      <c r="G13" s="717"/>
      <c r="H13" s="410">
        <v>468</v>
      </c>
      <c r="I13" s="717"/>
      <c r="J13" s="410"/>
      <c r="K13" s="410"/>
      <c r="L13" s="410"/>
      <c r="M13" s="411"/>
    </row>
    <row r="14" spans="2:14" s="334" customFormat="1" ht="25.5" customHeight="1" thickBot="1">
      <c r="B14" s="333"/>
      <c r="C14" s="361" t="s">
        <v>111</v>
      </c>
      <c r="D14" s="361"/>
      <c r="E14" s="361"/>
      <c r="F14" s="398">
        <f>SUM(F11:F13)</f>
        <v>0</v>
      </c>
      <c r="G14" s="399">
        <f t="shared" ref="G14:M14" si="1">SUM(G11:G13)</f>
        <v>0</v>
      </c>
      <c r="H14" s="398">
        <f t="shared" si="1"/>
        <v>1411</v>
      </c>
      <c r="I14" s="399">
        <f t="shared" si="1"/>
        <v>0</v>
      </c>
      <c r="J14" s="398">
        <f t="shared" si="1"/>
        <v>0</v>
      </c>
      <c r="K14" s="399">
        <f t="shared" si="1"/>
        <v>0</v>
      </c>
      <c r="L14" s="398">
        <f t="shared" si="1"/>
        <v>0</v>
      </c>
      <c r="M14" s="398">
        <f t="shared" si="1"/>
        <v>0</v>
      </c>
    </row>
    <row r="15" spans="2:14" s="334" customFormat="1" ht="25.5" hidden="1" customHeight="1" thickBot="1">
      <c r="B15" s="413"/>
      <c r="C15" s="413"/>
      <c r="D15" s="413"/>
      <c r="E15" s="413"/>
      <c r="F15" s="412"/>
      <c r="G15" s="412"/>
      <c r="H15" s="412"/>
      <c r="I15" s="412"/>
      <c r="J15" s="412"/>
      <c r="K15" s="412"/>
      <c r="L15" s="412"/>
      <c r="M15" s="412"/>
      <c r="N15" s="414"/>
    </row>
    <row r="16" spans="2:14" s="334" customFormat="1" ht="38.25" hidden="1" customHeight="1" thickBot="1">
      <c r="B16" s="1180" t="s">
        <v>44</v>
      </c>
      <c r="C16" s="1181"/>
      <c r="D16" s="1182"/>
      <c r="E16" s="413"/>
      <c r="F16" s="147" t="s">
        <v>77</v>
      </c>
      <c r="G16" s="252" t="s">
        <v>85</v>
      </c>
      <c r="H16" s="147" t="s">
        <v>84</v>
      </c>
      <c r="I16" s="252"/>
      <c r="J16" s="147"/>
      <c r="K16" s="252"/>
      <c r="L16" s="147"/>
      <c r="M16" s="147"/>
      <c r="N16" s="414"/>
    </row>
    <row r="17" spans="2:13" s="334" customFormat="1" ht="18.75" hidden="1" customHeight="1">
      <c r="B17" s="415">
        <v>1</v>
      </c>
      <c r="C17" s="253" t="s">
        <v>114</v>
      </c>
      <c r="D17" s="369">
        <v>1620</v>
      </c>
      <c r="E17" s="368"/>
      <c r="F17" s="404">
        <f>VLOOKUP($D17,Sport_Mens!$C$6:$N$37,12)</f>
        <v>430</v>
      </c>
      <c r="G17" s="405">
        <f>VLOOKUP($D17,Std_pistol!$C$7:$J$33,8)</f>
        <v>353</v>
      </c>
      <c r="H17" s="404">
        <f>VLOOKUP($D17,AP_Men!$C$7:$L$38,10)</f>
        <v>441</v>
      </c>
      <c r="I17" s="405">
        <f>VLOOKUP($D17,'50_Yards_Men'!$C$7:$K$26,7)</f>
        <v>263</v>
      </c>
      <c r="J17" s="405">
        <f>VLOOKUP($D17,Rapid_Fire!$C$6:$N$22,12)</f>
        <v>374</v>
      </c>
      <c r="K17" s="405">
        <f>VLOOKUP($D17,Centrefire!$C$7:$N$18,12)</f>
        <v>411</v>
      </c>
      <c r="L17" s="405">
        <f>VLOOKUP($D17,Free_Pistol!$C$7:$J$18,8)</f>
        <v>445</v>
      </c>
      <c r="M17" s="406">
        <f>VLOOKUP($D17,Mil_Rapid_22!$C$6:$O$12,13)</f>
        <v>0</v>
      </c>
    </row>
    <row r="18" spans="2:13" s="334" customFormat="1" ht="18.75" hidden="1" customHeight="1">
      <c r="B18" s="416">
        <v>2</v>
      </c>
      <c r="C18" s="254" t="s">
        <v>47</v>
      </c>
      <c r="D18" s="372">
        <v>1194</v>
      </c>
      <c r="E18" s="371"/>
      <c r="F18" s="407">
        <f>VLOOKUP($D18,Sport_Mens!$C$6:$N$37,12)</f>
        <v>515</v>
      </c>
      <c r="G18" s="403">
        <f>VLOOKUP($D18,Std_pistol!$C$7:$J$33,8)</f>
        <v>405</v>
      </c>
      <c r="H18" s="403">
        <f>VLOOKUP($C17,AP_Men!$B$7:$K$38,10)</f>
        <v>76</v>
      </c>
      <c r="I18" s="403">
        <f>VLOOKUP($D18,'50_Yards_Men'!$C$7:$K$26,7)</f>
        <v>263</v>
      </c>
      <c r="J18" s="403"/>
      <c r="K18" s="403">
        <f>VLOOKUP($D18,Centrefire!$C$7:$N$18,12)</f>
        <v>511</v>
      </c>
      <c r="L18" s="403">
        <f>VLOOKUP($D18,Free_Pistol!$C$7:$J$18,8)</f>
        <v>472</v>
      </c>
      <c r="M18" s="408">
        <f>VLOOKUP($D18,Mil_Rapid_22!$C$6:$O$12,13)</f>
        <v>0</v>
      </c>
    </row>
    <row r="19" spans="2:13" s="334" customFormat="1" ht="18.75" hidden="1" customHeight="1">
      <c r="B19" s="419">
        <v>3</v>
      </c>
      <c r="C19" s="270" t="s">
        <v>40</v>
      </c>
      <c r="D19" s="375">
        <v>1465</v>
      </c>
      <c r="E19" s="374"/>
      <c r="F19" s="407"/>
      <c r="G19" s="403"/>
      <c r="H19" s="403">
        <f>VLOOKUP($D17,AP_Men!$C$7:$L$38,10)</f>
        <v>441</v>
      </c>
      <c r="I19" s="403"/>
      <c r="J19" s="403"/>
      <c r="K19" s="403"/>
      <c r="L19" s="403">
        <f>VLOOKUP($D19,Free_Pistol!$C$7:$J$18,8)</f>
        <v>445</v>
      </c>
      <c r="M19" s="408"/>
    </row>
    <row r="20" spans="2:13" s="334" customFormat="1" ht="18.75" hidden="1" customHeight="1">
      <c r="B20" s="419"/>
      <c r="C20" s="270" t="s">
        <v>49</v>
      </c>
      <c r="D20" s="375">
        <v>1960</v>
      </c>
      <c r="E20" s="312"/>
      <c r="F20" s="407">
        <f>VLOOKUP($D20,Sport_Mens!$C$6:$N$37,12)</f>
        <v>430</v>
      </c>
      <c r="G20" s="403">
        <f>VLOOKUP($D20,Std_pistol!$C$7:$J$33,8)</f>
        <v>289</v>
      </c>
      <c r="H20" s="403">
        <f>VLOOKUP($D20,AP_Men!$C$7:$L$38,10)</f>
        <v>441</v>
      </c>
      <c r="I20" s="403">
        <f>VLOOKUP($D21,'50_Yards_Men'!$C$7:$K$26,7)</f>
        <v>263</v>
      </c>
      <c r="J20" s="403">
        <f>VLOOKUP($D20,Rapid_Fire!$C$6:$N$22,12)</f>
        <v>363</v>
      </c>
      <c r="K20" s="403">
        <f>VLOOKUP($D20,Centrefire!$C$7:$N$18,12)</f>
        <v>411</v>
      </c>
      <c r="L20" s="403"/>
      <c r="M20" s="408"/>
    </row>
    <row r="21" spans="2:13" s="334" customFormat="1" ht="18.75" hidden="1" customHeight="1" thickBot="1">
      <c r="B21" s="419"/>
      <c r="C21" s="270" t="s">
        <v>45</v>
      </c>
      <c r="D21" s="375">
        <v>1661</v>
      </c>
      <c r="E21" s="312"/>
      <c r="F21" s="409"/>
      <c r="G21" s="410"/>
      <c r="H21" s="403">
        <f>VLOOKUP($D21,AP_Men!$C$7:$L$38,10)</f>
        <v>441</v>
      </c>
      <c r="I21" s="439"/>
      <c r="J21" s="410"/>
      <c r="K21" s="410"/>
      <c r="L21" s="410"/>
      <c r="M21" s="411">
        <f>VLOOKUP($D21,Mil_Rapid_22!$C$6:$O$12,13)</f>
        <v>0</v>
      </c>
    </row>
    <row r="22" spans="2:13" s="334" customFormat="1" ht="25.5" hidden="1" customHeight="1" thickBot="1">
      <c r="B22" s="361"/>
      <c r="C22" s="361" t="s">
        <v>112</v>
      </c>
      <c r="D22" s="361"/>
      <c r="E22" s="361"/>
      <c r="F22" s="400">
        <f>SUM(F17:F21)</f>
        <v>1375</v>
      </c>
      <c r="G22" s="400">
        <f t="shared" ref="G22:M22" si="2">SUM(G17:G21)</f>
        <v>1047</v>
      </c>
      <c r="H22" s="400">
        <f t="shared" si="2"/>
        <v>1840</v>
      </c>
      <c r="I22" s="400">
        <f t="shared" si="2"/>
        <v>789</v>
      </c>
      <c r="J22" s="400">
        <f t="shared" si="2"/>
        <v>737</v>
      </c>
      <c r="K22" s="400">
        <f t="shared" si="2"/>
        <v>1333</v>
      </c>
      <c r="L22" s="400">
        <f t="shared" si="2"/>
        <v>1362</v>
      </c>
      <c r="M22" s="400">
        <f t="shared" si="2"/>
        <v>0</v>
      </c>
    </row>
    <row r="23" spans="2:13" s="334" customFormat="1" ht="18.75" hidden="1" customHeight="1" thickBot="1">
      <c r="B23" s="413"/>
      <c r="C23" s="413"/>
      <c r="D23" s="413"/>
      <c r="E23" s="413"/>
      <c r="F23" s="412"/>
      <c r="G23" s="412"/>
      <c r="H23" s="412"/>
      <c r="I23" s="412"/>
      <c r="J23" s="412"/>
      <c r="K23" s="412"/>
      <c r="L23" s="412"/>
      <c r="M23" s="412"/>
    </row>
    <row r="24" spans="2:13" s="334" customFormat="1" ht="18.75" hidden="1" customHeight="1">
      <c r="B24" s="443"/>
      <c r="C24" s="447" t="s">
        <v>103</v>
      </c>
      <c r="D24" s="392">
        <v>1942</v>
      </c>
      <c r="E24" s="391"/>
      <c r="F24" s="404"/>
      <c r="G24" s="405"/>
      <c r="H24" s="403">
        <f>VLOOKUP($D24,AP_Men!$C$7:$L$38,10)</f>
        <v>441</v>
      </c>
      <c r="I24" s="405"/>
      <c r="J24" s="405"/>
      <c r="K24" s="405"/>
      <c r="L24" s="405"/>
      <c r="M24" s="406"/>
    </row>
    <row r="25" spans="2:13" s="334" customFormat="1" ht="18.75" hidden="1" customHeight="1">
      <c r="B25" s="419">
        <v>5</v>
      </c>
      <c r="C25" s="270" t="s">
        <v>65</v>
      </c>
      <c r="D25" s="375">
        <v>1079</v>
      </c>
      <c r="E25" s="374"/>
      <c r="F25" s="407"/>
      <c r="G25" s="403"/>
      <c r="H25" s="403">
        <f>VLOOKUP($D25,AP_Men!$C$7:$L$38,10)</f>
        <v>445</v>
      </c>
      <c r="I25" s="403"/>
      <c r="J25" s="403"/>
      <c r="K25" s="403"/>
      <c r="L25" s="403"/>
      <c r="M25" s="408"/>
    </row>
    <row r="26" spans="2:13" s="334" customFormat="1" ht="18.75" hidden="1" customHeight="1" thickBot="1">
      <c r="B26" s="417">
        <v>6</v>
      </c>
      <c r="C26" s="255" t="s">
        <v>41</v>
      </c>
      <c r="D26" s="314">
        <v>1214</v>
      </c>
      <c r="E26" s="313"/>
      <c r="F26" s="409"/>
      <c r="G26" s="410"/>
      <c r="H26" s="403">
        <f>VLOOKUP($D26,AP_Men!$C$7:$L$38,10)</f>
        <v>445</v>
      </c>
      <c r="I26" s="410"/>
      <c r="J26" s="410"/>
      <c r="K26" s="410"/>
      <c r="L26" s="410"/>
      <c r="M26" s="411"/>
    </row>
    <row r="27" spans="2:13" s="295" customFormat="1" ht="24" hidden="1" customHeight="1" thickBot="1">
      <c r="B27" s="296"/>
      <c r="C27" s="1186" t="s">
        <v>115</v>
      </c>
      <c r="D27" s="1187"/>
      <c r="E27" s="390"/>
      <c r="F27" s="448">
        <f>SUM(F24:F26)</f>
        <v>0</v>
      </c>
      <c r="G27" s="448">
        <f t="shared" ref="G27:M27" si="3">SUM(G24:G26)</f>
        <v>0</v>
      </c>
      <c r="H27" s="455">
        <f t="shared" si="3"/>
        <v>1331</v>
      </c>
      <c r="I27" s="448">
        <f t="shared" si="3"/>
        <v>0</v>
      </c>
      <c r="J27" s="448">
        <f t="shared" si="3"/>
        <v>0</v>
      </c>
      <c r="K27" s="448">
        <f t="shared" si="3"/>
        <v>0</v>
      </c>
      <c r="L27" s="448">
        <f t="shared" si="3"/>
        <v>0</v>
      </c>
      <c r="M27" s="448">
        <f t="shared" si="3"/>
        <v>0</v>
      </c>
    </row>
    <row r="28" spans="2:13" s="295" customFormat="1" ht="24" hidden="1" customHeight="1" thickBot="1">
      <c r="B28" s="296"/>
      <c r="C28" s="413"/>
      <c r="D28" s="413"/>
      <c r="E28" s="413"/>
      <c r="F28" s="413"/>
      <c r="G28" s="413"/>
      <c r="H28" s="413"/>
      <c r="I28" s="413"/>
      <c r="J28" s="413"/>
      <c r="K28" s="413"/>
      <c r="L28" s="413"/>
      <c r="M28" s="413"/>
    </row>
    <row r="29" spans="2:13" s="295" customFormat="1" ht="17.25" hidden="1" customHeight="1">
      <c r="B29" s="443">
        <v>1</v>
      </c>
      <c r="C29" s="447" t="s">
        <v>63</v>
      </c>
      <c r="D29" s="392">
        <v>1505</v>
      </c>
      <c r="E29" s="391"/>
      <c r="F29" s="404"/>
      <c r="G29" s="405"/>
      <c r="H29" s="453">
        <f>VLOOKUP($D29,Air_Juniors!$C$6:$M$15,11)</f>
        <v>529</v>
      </c>
      <c r="I29" s="405"/>
      <c r="J29" s="405"/>
      <c r="K29" s="405"/>
      <c r="L29" s="405"/>
      <c r="M29" s="406"/>
    </row>
    <row r="30" spans="2:13" s="295" customFormat="1" ht="17.25" hidden="1" customHeight="1">
      <c r="B30" s="419">
        <v>2</v>
      </c>
      <c r="C30" s="270" t="s">
        <v>105</v>
      </c>
      <c r="D30" s="375">
        <v>1080</v>
      </c>
      <c r="E30" s="374"/>
      <c r="F30" s="407"/>
      <c r="G30" s="403"/>
      <c r="H30" s="403">
        <f>VLOOKUP($D30,Air_Juniors!$C$6:$M$15,11)</f>
        <v>537</v>
      </c>
      <c r="I30" s="403"/>
      <c r="J30" s="403"/>
      <c r="K30" s="403"/>
      <c r="L30" s="403"/>
      <c r="M30" s="408"/>
    </row>
    <row r="31" spans="2:13" s="295" customFormat="1" ht="17.25" hidden="1" customHeight="1" thickBot="1">
      <c r="B31" s="417">
        <v>3</v>
      </c>
      <c r="C31" s="255" t="s">
        <v>63</v>
      </c>
      <c r="D31" s="314">
        <v>1505</v>
      </c>
      <c r="E31" s="313"/>
      <c r="F31" s="409"/>
      <c r="G31" s="410"/>
      <c r="H31" s="454">
        <f>VLOOKUP($D31,Air_Juniors!$C$6:$M$15,11)</f>
        <v>529</v>
      </c>
      <c r="I31" s="410"/>
      <c r="J31" s="410"/>
      <c r="K31" s="410"/>
      <c r="L31" s="410"/>
      <c r="M31" s="411"/>
    </row>
    <row r="32" spans="2:13" s="295" customFormat="1" ht="24" hidden="1" customHeight="1" thickBot="1">
      <c r="B32" s="296"/>
      <c r="C32" s="1186" t="s">
        <v>116</v>
      </c>
      <c r="D32" s="1187"/>
      <c r="E32" s="390"/>
      <c r="F32" s="448">
        <f>SUM(F29:F31)</f>
        <v>0</v>
      </c>
      <c r="G32" s="448">
        <f t="shared" ref="G32" si="4">SUM(G29:G31)</f>
        <v>0</v>
      </c>
      <c r="H32" s="455">
        <f t="shared" ref="H32" si="5">SUM(H29:H31)</f>
        <v>1595</v>
      </c>
      <c r="I32" s="448">
        <f t="shared" ref="I32" si="6">SUM(I29:I31)</f>
        <v>0</v>
      </c>
      <c r="J32" s="448">
        <f t="shared" ref="J32" si="7">SUM(J29:J31)</f>
        <v>0</v>
      </c>
      <c r="K32" s="448">
        <f t="shared" ref="K32" si="8">SUM(K29:K31)</f>
        <v>0</v>
      </c>
      <c r="L32" s="448">
        <f t="shared" ref="L32" si="9">SUM(L29:L31)</f>
        <v>0</v>
      </c>
      <c r="M32" s="448">
        <f t="shared" ref="M32" si="10">SUM(M29:M31)</f>
        <v>0</v>
      </c>
    </row>
    <row r="33" spans="1:14" s="295" customFormat="1" ht="24" hidden="1" customHeight="1" thickBot="1">
      <c r="B33" s="296"/>
      <c r="C33" s="413"/>
      <c r="D33" s="413"/>
      <c r="E33" s="413"/>
      <c r="F33" s="413"/>
      <c r="G33" s="413"/>
      <c r="H33" s="413"/>
      <c r="I33" s="413"/>
      <c r="J33" s="413"/>
      <c r="K33" s="413"/>
      <c r="L33" s="413"/>
      <c r="M33" s="413"/>
    </row>
    <row r="34" spans="1:14" s="295" customFormat="1" ht="19.5" hidden="1" customHeight="1">
      <c r="B34" s="443">
        <v>1</v>
      </c>
      <c r="C34" s="447" t="s">
        <v>109</v>
      </c>
      <c r="D34" s="392">
        <v>1150</v>
      </c>
      <c r="E34" s="391"/>
      <c r="F34" s="404"/>
      <c r="G34" s="405"/>
      <c r="H34" s="453">
        <f>VLOOKUP($D34,Air_Juniors!$C$6:$M$15,11)</f>
        <v>537</v>
      </c>
      <c r="I34" s="405"/>
      <c r="J34" s="405"/>
      <c r="K34" s="405"/>
      <c r="L34" s="405"/>
      <c r="M34" s="406"/>
    </row>
    <row r="35" spans="1:14" s="295" customFormat="1" ht="19.5" hidden="1" customHeight="1">
      <c r="B35" s="419">
        <v>2</v>
      </c>
      <c r="C35" s="270" t="s">
        <v>118</v>
      </c>
      <c r="D35" s="375">
        <v>1811</v>
      </c>
      <c r="E35" s="374"/>
      <c r="F35" s="407"/>
      <c r="G35" s="403"/>
      <c r="H35" s="403">
        <f>VLOOKUP($D35,Air_Juniors!$C$6:$M$15,11)</f>
        <v>529</v>
      </c>
      <c r="I35" s="403"/>
      <c r="J35" s="403"/>
      <c r="K35" s="403"/>
      <c r="L35" s="403"/>
      <c r="M35" s="408"/>
    </row>
    <row r="36" spans="1:14" s="295" customFormat="1" ht="19.5" hidden="1" customHeight="1" thickBot="1">
      <c r="B36" s="417">
        <v>3</v>
      </c>
      <c r="C36" s="255" t="s">
        <v>104</v>
      </c>
      <c r="D36" s="314">
        <v>1812</v>
      </c>
      <c r="E36" s="313"/>
      <c r="F36" s="409"/>
      <c r="G36" s="410"/>
      <c r="H36" s="454">
        <f>VLOOKUP($D36,Air_Juniors!$C$6:$M$15,11)</f>
        <v>529</v>
      </c>
      <c r="I36" s="410"/>
      <c r="J36" s="410"/>
      <c r="K36" s="410"/>
      <c r="L36" s="410"/>
      <c r="M36" s="411"/>
    </row>
    <row r="37" spans="1:14" s="295" customFormat="1" ht="24" hidden="1" customHeight="1" thickBot="1">
      <c r="B37" s="296"/>
      <c r="C37" s="1186" t="s">
        <v>117</v>
      </c>
      <c r="D37" s="1187"/>
      <c r="E37" s="390"/>
      <c r="F37" s="448">
        <f>SUM(F34:F36)</f>
        <v>0</v>
      </c>
      <c r="G37" s="448">
        <f t="shared" ref="G37" si="11">SUM(G34:G36)</f>
        <v>0</v>
      </c>
      <c r="H37" s="455">
        <f t="shared" ref="H37" si="12">SUM(H34:H36)</f>
        <v>1595</v>
      </c>
      <c r="I37" s="448">
        <f t="shared" ref="I37" si="13">SUM(I34:I36)</f>
        <v>0</v>
      </c>
      <c r="J37" s="448">
        <f t="shared" ref="J37" si="14">SUM(J34:J36)</f>
        <v>0</v>
      </c>
      <c r="K37" s="448">
        <f t="shared" ref="K37" si="15">SUM(K34:K36)</f>
        <v>0</v>
      </c>
      <c r="L37" s="448">
        <f t="shared" ref="L37" si="16">SUM(L34:L36)</f>
        <v>0</v>
      </c>
      <c r="M37" s="448">
        <f t="shared" ref="M37" si="17">SUM(M34:M36)</f>
        <v>0</v>
      </c>
    </row>
    <row r="38" spans="1:14" s="295" customFormat="1" ht="24" customHeight="1" thickBot="1">
      <c r="A38" s="444"/>
      <c r="B38" s="445"/>
      <c r="C38" s="413"/>
      <c r="D38" s="413"/>
      <c r="E38" s="413"/>
      <c r="F38" s="413"/>
      <c r="G38" s="412"/>
      <c r="H38" s="412"/>
      <c r="I38" s="412"/>
      <c r="J38" s="412"/>
      <c r="K38" s="412"/>
      <c r="L38" s="412"/>
      <c r="M38" s="412"/>
      <c r="N38" s="444"/>
    </row>
    <row r="39" spans="1:14" ht="25.8" thickBot="1">
      <c r="B39" s="1183" t="s">
        <v>200</v>
      </c>
      <c r="C39" s="1184"/>
      <c r="D39" s="1184"/>
      <c r="E39" s="1185"/>
      <c r="F39" s="147" t="s">
        <v>77</v>
      </c>
      <c r="G39" s="252" t="s">
        <v>85</v>
      </c>
      <c r="H39" s="147" t="s">
        <v>84</v>
      </c>
      <c r="I39" s="252" t="s">
        <v>199</v>
      </c>
      <c r="J39" s="147"/>
      <c r="K39" s="252"/>
      <c r="L39" s="147"/>
      <c r="M39" s="147"/>
    </row>
    <row r="40" spans="1:14" ht="18">
      <c r="B40" s="253">
        <v>1</v>
      </c>
      <c r="C40" s="156" t="s">
        <v>183</v>
      </c>
      <c r="D40" s="253">
        <v>169</v>
      </c>
      <c r="E40" s="253"/>
      <c r="F40" s="403">
        <v>524</v>
      </c>
      <c r="G40" s="713"/>
      <c r="H40" s="713"/>
      <c r="I40" s="713"/>
      <c r="J40" s="403"/>
      <c r="K40" s="403"/>
      <c r="L40" s="403"/>
      <c r="M40" s="408"/>
    </row>
    <row r="41" spans="1:14" ht="18">
      <c r="B41" s="254">
        <v>2</v>
      </c>
      <c r="C41" s="151" t="s">
        <v>110</v>
      </c>
      <c r="D41" s="254">
        <v>2</v>
      </c>
      <c r="E41" s="254"/>
      <c r="F41" s="403">
        <v>567</v>
      </c>
      <c r="G41" s="403">
        <v>540</v>
      </c>
      <c r="H41" s="403">
        <v>547</v>
      </c>
      <c r="I41" s="403">
        <v>263</v>
      </c>
      <c r="J41" s="403"/>
      <c r="K41" s="403"/>
      <c r="L41" s="403"/>
      <c r="M41" s="408"/>
    </row>
    <row r="42" spans="1:14" s="698" customFormat="1" ht="18">
      <c r="B42" s="270">
        <v>3</v>
      </c>
      <c r="C42" s="375" t="s">
        <v>54</v>
      </c>
      <c r="D42" s="270">
        <v>1476</v>
      </c>
      <c r="E42" s="270"/>
      <c r="F42" s="403">
        <v>508</v>
      </c>
      <c r="G42" s="713"/>
      <c r="H42" s="403">
        <v>533</v>
      </c>
      <c r="I42" s="403">
        <v>261</v>
      </c>
      <c r="J42" s="403"/>
      <c r="K42" s="403"/>
      <c r="L42" s="403"/>
      <c r="M42" s="408"/>
    </row>
    <row r="43" spans="1:14" s="698" customFormat="1" ht="18">
      <c r="B43" s="270">
        <v>4</v>
      </c>
      <c r="C43" s="375" t="s">
        <v>62</v>
      </c>
      <c r="D43" s="270">
        <v>1281</v>
      </c>
      <c r="E43" s="270"/>
      <c r="F43" s="713"/>
      <c r="G43" s="714">
        <v>494</v>
      </c>
      <c r="H43" s="403">
        <v>523</v>
      </c>
      <c r="I43" s="403">
        <v>242</v>
      </c>
      <c r="J43" s="403"/>
      <c r="K43" s="403"/>
      <c r="L43" s="403"/>
      <c r="M43" s="408"/>
    </row>
    <row r="44" spans="1:14" ht="18.600000000000001" thickBot="1">
      <c r="B44" s="270">
        <v>5</v>
      </c>
      <c r="C44" s="375" t="s">
        <v>139</v>
      </c>
      <c r="D44" s="270">
        <v>3623</v>
      </c>
      <c r="E44" s="270"/>
      <c r="F44" s="713"/>
      <c r="G44" s="403">
        <v>455</v>
      </c>
      <c r="H44" s="713"/>
      <c r="I44" s="713"/>
      <c r="J44" s="403"/>
      <c r="K44" s="403"/>
      <c r="L44" s="403"/>
      <c r="M44" s="408"/>
    </row>
    <row r="45" spans="1:14" s="367" customFormat="1" ht="25.5" customHeight="1" thickBot="1">
      <c r="B45" s="1166" t="s">
        <v>112</v>
      </c>
      <c r="C45" s="1167"/>
      <c r="D45" s="1168"/>
      <c r="E45" s="388"/>
      <c r="F45" s="401">
        <f>SUM(F40:F44)</f>
        <v>1599</v>
      </c>
      <c r="G45" s="401">
        <f t="shared" ref="G45:M45" si="18">SUM(G40:G44)</f>
        <v>1489</v>
      </c>
      <c r="H45" s="401">
        <f t="shared" si="18"/>
        <v>1603</v>
      </c>
      <c r="I45" s="401">
        <f t="shared" si="18"/>
        <v>766</v>
      </c>
      <c r="J45" s="401">
        <f t="shared" si="18"/>
        <v>0</v>
      </c>
      <c r="K45" s="401">
        <f t="shared" si="18"/>
        <v>0</v>
      </c>
      <c r="L45" s="401">
        <f t="shared" si="18"/>
        <v>0</v>
      </c>
      <c r="M45" s="401">
        <f t="shared" si="18"/>
        <v>0</v>
      </c>
    </row>
    <row r="46" spans="1:14" s="698" customFormat="1" ht="25.5" customHeight="1" thickBot="1">
      <c r="B46" s="699"/>
      <c r="C46" s="699"/>
      <c r="D46" s="699"/>
      <c r="E46" s="699"/>
      <c r="F46" s="699"/>
      <c r="G46" s="699"/>
      <c r="H46" s="699"/>
      <c r="I46" s="699"/>
      <c r="J46" s="699"/>
      <c r="K46" s="699"/>
      <c r="L46" s="699"/>
      <c r="M46" s="699"/>
    </row>
    <row r="47" spans="1:14" s="393" customFormat="1" ht="25.5" customHeight="1" thickBot="1">
      <c r="A47" s="389"/>
      <c r="B47" s="1183" t="s">
        <v>201</v>
      </c>
      <c r="C47" s="1184"/>
      <c r="D47" s="1184"/>
      <c r="E47" s="1185"/>
      <c r="F47" s="147" t="s">
        <v>77</v>
      </c>
      <c r="G47" s="252" t="s">
        <v>85</v>
      </c>
      <c r="H47" s="147" t="s">
        <v>84</v>
      </c>
      <c r="I47" s="252" t="s">
        <v>199</v>
      </c>
      <c r="J47" s="147"/>
      <c r="K47" s="252"/>
      <c r="L47" s="147"/>
      <c r="M47" s="147"/>
      <c r="N47" s="389"/>
    </row>
    <row r="48" spans="1:14" s="367" customFormat="1" ht="18">
      <c r="B48" s="275">
        <v>1</v>
      </c>
      <c r="C48" s="276" t="s">
        <v>62</v>
      </c>
      <c r="D48" s="253">
        <v>1281</v>
      </c>
      <c r="E48" s="369"/>
      <c r="F48" s="405">
        <v>556</v>
      </c>
      <c r="G48" s="718"/>
      <c r="H48" s="718"/>
      <c r="I48" s="718"/>
      <c r="J48" s="405"/>
      <c r="K48" s="405"/>
      <c r="L48" s="405"/>
      <c r="M48" s="406"/>
    </row>
    <row r="49" spans="1:14" s="367" customFormat="1" ht="18">
      <c r="B49" s="271">
        <v>2</v>
      </c>
      <c r="C49" s="273" t="s">
        <v>48</v>
      </c>
      <c r="D49" s="254">
        <v>1668</v>
      </c>
      <c r="E49" s="372"/>
      <c r="F49" s="403">
        <v>516</v>
      </c>
      <c r="G49" s="403">
        <v>470</v>
      </c>
      <c r="H49" s="403"/>
      <c r="I49" s="713"/>
      <c r="J49" s="403"/>
      <c r="K49" s="403"/>
      <c r="L49" s="403"/>
      <c r="M49" s="408"/>
    </row>
    <row r="50" spans="1:14" s="698" customFormat="1" ht="18">
      <c r="B50" s="271">
        <v>3</v>
      </c>
      <c r="C50" s="273" t="s">
        <v>66</v>
      </c>
      <c r="D50" s="254">
        <v>3623</v>
      </c>
      <c r="E50" s="375"/>
      <c r="F50" s="715">
        <v>491</v>
      </c>
      <c r="G50" s="719"/>
      <c r="H50" s="715">
        <v>524</v>
      </c>
      <c r="I50" s="715">
        <v>228</v>
      </c>
      <c r="J50" s="715"/>
      <c r="K50" s="715"/>
      <c r="L50" s="715"/>
      <c r="M50" s="716"/>
    </row>
    <row r="51" spans="1:14" s="698" customFormat="1" ht="18">
      <c r="B51" s="271">
        <v>4</v>
      </c>
      <c r="C51" s="372" t="s">
        <v>54</v>
      </c>
      <c r="D51" s="254">
        <v>1476</v>
      </c>
      <c r="E51" s="375"/>
      <c r="F51" s="719"/>
      <c r="G51" s="715">
        <v>486</v>
      </c>
      <c r="H51" s="719"/>
      <c r="I51" s="719"/>
      <c r="J51" s="715"/>
      <c r="K51" s="715"/>
      <c r="L51" s="715"/>
      <c r="M51" s="716"/>
    </row>
    <row r="52" spans="1:14" s="698" customFormat="1" ht="18">
      <c r="B52" s="271">
        <v>5</v>
      </c>
      <c r="C52" s="372" t="s">
        <v>202</v>
      </c>
      <c r="D52" s="254"/>
      <c r="E52" s="375"/>
      <c r="F52" s="719"/>
      <c r="G52" s="715">
        <v>353</v>
      </c>
      <c r="H52" s="720">
        <v>442</v>
      </c>
      <c r="I52" s="715">
        <v>183</v>
      </c>
      <c r="J52" s="715"/>
      <c r="K52" s="715"/>
      <c r="L52" s="715"/>
      <c r="M52" s="716"/>
    </row>
    <row r="53" spans="1:14" s="367" customFormat="1" ht="18.600000000000001" thickBot="1">
      <c r="B53" s="271">
        <v>6</v>
      </c>
      <c r="C53" s="372" t="s">
        <v>188</v>
      </c>
      <c r="D53" s="254"/>
      <c r="E53" s="314"/>
      <c r="F53" s="717"/>
      <c r="G53" s="717"/>
      <c r="H53" s="717"/>
      <c r="I53" s="410">
        <v>240</v>
      </c>
      <c r="J53" s="410"/>
      <c r="K53" s="410"/>
      <c r="L53" s="410"/>
      <c r="M53" s="411"/>
    </row>
    <row r="54" spans="1:14" s="367" customFormat="1" ht="29.25" customHeight="1" thickBot="1">
      <c r="B54" s="1178" t="s">
        <v>111</v>
      </c>
      <c r="C54" s="1179"/>
      <c r="D54" s="1179"/>
      <c r="E54" s="387"/>
      <c r="F54" s="401">
        <f>SUM(F48:F53)</f>
        <v>1563</v>
      </c>
      <c r="G54" s="401">
        <f t="shared" ref="G54" si="19">SUM(G48:G53)</f>
        <v>1309</v>
      </c>
      <c r="H54" s="401">
        <f t="shared" ref="H54" si="20">SUM(H48:H53)</f>
        <v>966</v>
      </c>
      <c r="I54" s="401">
        <f t="shared" ref="I54" si="21">SUM(I48:I53)</f>
        <v>651</v>
      </c>
      <c r="J54" s="401">
        <f t="shared" ref="J54" si="22">SUM(J48:J53)</f>
        <v>0</v>
      </c>
      <c r="K54" s="401">
        <f t="shared" ref="K54" si="23">SUM(K48:K53)</f>
        <v>0</v>
      </c>
      <c r="L54" s="401">
        <f t="shared" ref="L54" si="24">SUM(L48:L53)</f>
        <v>0</v>
      </c>
      <c r="M54" s="401">
        <f t="shared" ref="M54" si="25">SUM(M48:M53)</f>
        <v>0</v>
      </c>
    </row>
    <row r="55" spans="1:14" s="698" customFormat="1" ht="29.25" customHeight="1" thickBot="1">
      <c r="B55" s="699"/>
      <c r="C55" s="699"/>
      <c r="D55" s="699"/>
      <c r="E55" s="699"/>
      <c r="F55" s="699"/>
      <c r="G55" s="699"/>
      <c r="H55" s="699"/>
      <c r="I55" s="699"/>
      <c r="J55" s="699"/>
      <c r="K55" s="699"/>
      <c r="L55" s="699"/>
      <c r="M55" s="699"/>
    </row>
    <row r="56" spans="1:14" s="393" customFormat="1" ht="29.25" customHeight="1" thickBot="1">
      <c r="A56" s="389"/>
      <c r="B56" s="1183" t="s">
        <v>203</v>
      </c>
      <c r="C56" s="1184"/>
      <c r="D56" s="1184"/>
      <c r="E56" s="1185"/>
      <c r="F56" s="147" t="s">
        <v>77</v>
      </c>
      <c r="G56" s="252" t="s">
        <v>85</v>
      </c>
      <c r="H56" s="147" t="s">
        <v>84</v>
      </c>
      <c r="I56" s="252" t="s">
        <v>199</v>
      </c>
      <c r="J56" s="147"/>
      <c r="K56" s="252"/>
      <c r="L56" s="147"/>
      <c r="M56" s="147"/>
      <c r="N56" s="389"/>
    </row>
    <row r="57" spans="1:14" s="367" customFormat="1" ht="18">
      <c r="B57" s="275">
        <v>1</v>
      </c>
      <c r="C57" s="273" t="s">
        <v>48</v>
      </c>
      <c r="D57" s="253">
        <v>1668</v>
      </c>
      <c r="E57" s="248"/>
      <c r="F57" s="718"/>
      <c r="G57" s="718"/>
      <c r="H57" s="718"/>
      <c r="I57" s="405">
        <v>253</v>
      </c>
      <c r="J57" s="405"/>
      <c r="K57" s="405"/>
      <c r="L57" s="405"/>
      <c r="M57" s="406"/>
    </row>
    <row r="58" spans="1:14" s="367" customFormat="1" ht="18">
      <c r="B58" s="271">
        <v>2</v>
      </c>
      <c r="C58" s="273" t="s">
        <v>129</v>
      </c>
      <c r="D58" s="254">
        <v>2218</v>
      </c>
      <c r="E58" s="246"/>
      <c r="F58" s="713"/>
      <c r="G58" s="713"/>
      <c r="H58" s="713"/>
      <c r="I58" s="403">
        <v>245</v>
      </c>
      <c r="J58" s="403"/>
      <c r="K58" s="403"/>
      <c r="L58" s="403"/>
      <c r="M58" s="408"/>
    </row>
    <row r="59" spans="1:14" ht="18.600000000000001" thickBot="1">
      <c r="B59" s="446">
        <v>3</v>
      </c>
      <c r="C59" s="274" t="s">
        <v>204</v>
      </c>
      <c r="D59" s="255"/>
      <c r="E59" s="247"/>
      <c r="F59" s="723"/>
      <c r="G59" s="723"/>
      <c r="H59" s="723"/>
      <c r="I59" s="721">
        <v>0</v>
      </c>
      <c r="J59" s="721"/>
      <c r="K59" s="721"/>
      <c r="L59" s="721"/>
      <c r="M59" s="722"/>
    </row>
    <row r="60" spans="1:14" s="295" customFormat="1" ht="25.5" customHeight="1" thickBot="1">
      <c r="B60" s="1178" t="s">
        <v>113</v>
      </c>
      <c r="C60" s="1179"/>
      <c r="D60" s="1179"/>
      <c r="E60" s="363"/>
      <c r="F60" s="401">
        <f>SUM(F57:F59)</f>
        <v>0</v>
      </c>
      <c r="G60" s="401">
        <f t="shared" ref="G60" si="26">SUM(G57:G59)</f>
        <v>0</v>
      </c>
      <c r="H60" s="401">
        <f t="shared" ref="H60" si="27">SUM(H57:H59)</f>
        <v>0</v>
      </c>
      <c r="I60" s="401">
        <f t="shared" ref="I60" si="28">SUM(I57:I59)</f>
        <v>498</v>
      </c>
      <c r="J60" s="401">
        <f t="shared" ref="J60" si="29">SUM(J57:J59)</f>
        <v>0</v>
      </c>
      <c r="K60" s="401">
        <f t="shared" ref="K60" si="30">SUM(K57:K59)</f>
        <v>0</v>
      </c>
      <c r="L60" s="401">
        <f t="shared" ref="L60" si="31">SUM(L57:L59)</f>
        <v>0</v>
      </c>
      <c r="M60" s="401">
        <f t="shared" ref="M60" si="32">SUM(M57:M59)</f>
        <v>0</v>
      </c>
    </row>
    <row r="62" spans="1:14" ht="14.4" thickBot="1"/>
    <row r="63" spans="1:14" ht="25.8" thickBot="1">
      <c r="B63" s="1163" t="s">
        <v>51</v>
      </c>
      <c r="C63" s="1164"/>
      <c r="D63" s="1164"/>
      <c r="E63" s="1165"/>
      <c r="F63" s="147" t="s">
        <v>77</v>
      </c>
      <c r="G63" s="252" t="s">
        <v>85</v>
      </c>
      <c r="H63" s="147" t="s">
        <v>84</v>
      </c>
      <c r="I63" s="252" t="s">
        <v>199</v>
      </c>
      <c r="J63" s="147"/>
      <c r="K63" s="252"/>
      <c r="L63" s="147"/>
      <c r="M63" s="147"/>
    </row>
    <row r="64" spans="1:14" ht="18">
      <c r="B64" s="253">
        <v>1</v>
      </c>
      <c r="C64" s="156" t="s">
        <v>55</v>
      </c>
      <c r="D64" s="253">
        <v>1809</v>
      </c>
      <c r="E64" s="253"/>
      <c r="F64" s="403">
        <v>525</v>
      </c>
      <c r="G64" s="713"/>
      <c r="H64" s="403">
        <v>550</v>
      </c>
      <c r="I64" s="403">
        <v>274</v>
      </c>
      <c r="J64" s="403"/>
      <c r="K64" s="403"/>
      <c r="L64" s="403"/>
      <c r="M64" s="408"/>
    </row>
    <row r="65" spans="2:13" ht="18">
      <c r="B65" s="254">
        <v>2</v>
      </c>
      <c r="C65" s="372" t="s">
        <v>50</v>
      </c>
      <c r="D65" s="254">
        <v>506</v>
      </c>
      <c r="E65" s="254"/>
      <c r="F65" s="713"/>
      <c r="G65" s="403">
        <v>486</v>
      </c>
      <c r="H65" s="713"/>
      <c r="I65" s="403">
        <v>235</v>
      </c>
      <c r="J65" s="403"/>
      <c r="K65" s="403"/>
      <c r="L65" s="403"/>
      <c r="M65" s="408"/>
    </row>
    <row r="66" spans="2:13" s="701" customFormat="1" ht="18">
      <c r="B66" s="270">
        <v>3</v>
      </c>
      <c r="C66" s="375" t="s">
        <v>145</v>
      </c>
      <c r="D66" s="270">
        <v>1143</v>
      </c>
      <c r="E66" s="270"/>
      <c r="F66" s="403">
        <v>515</v>
      </c>
      <c r="G66" s="403">
        <v>405</v>
      </c>
      <c r="H66" s="403">
        <v>502</v>
      </c>
      <c r="I66" s="713"/>
      <c r="J66" s="403"/>
      <c r="K66" s="403"/>
      <c r="L66" s="403"/>
      <c r="M66" s="408"/>
    </row>
    <row r="67" spans="2:13" s="471" customFormat="1" ht="18.600000000000001" thickBot="1">
      <c r="B67" s="270">
        <v>4</v>
      </c>
      <c r="C67" s="375" t="s">
        <v>123</v>
      </c>
      <c r="D67" s="270">
        <v>2434</v>
      </c>
      <c r="E67" s="270"/>
      <c r="F67" s="403">
        <v>547</v>
      </c>
      <c r="G67" s="403">
        <v>511</v>
      </c>
      <c r="H67" s="403">
        <v>528</v>
      </c>
      <c r="I67" s="403">
        <v>264</v>
      </c>
      <c r="J67" s="403"/>
      <c r="K67" s="403"/>
      <c r="L67" s="403"/>
      <c r="M67" s="408"/>
    </row>
    <row r="68" spans="2:13" ht="14.4" thickBot="1">
      <c r="B68" s="1166" t="s">
        <v>112</v>
      </c>
      <c r="C68" s="1167"/>
      <c r="D68" s="1168"/>
      <c r="E68" s="470"/>
      <c r="F68" s="401">
        <f t="shared" ref="F68:M68" si="33">SUM(F64:F67)</f>
        <v>1587</v>
      </c>
      <c r="G68" s="401">
        <f t="shared" si="33"/>
        <v>1402</v>
      </c>
      <c r="H68" s="401">
        <f t="shared" si="33"/>
        <v>1580</v>
      </c>
      <c r="I68" s="401">
        <f t="shared" si="33"/>
        <v>773</v>
      </c>
      <c r="J68" s="401">
        <f t="shared" si="33"/>
        <v>0</v>
      </c>
      <c r="K68" s="401">
        <f t="shared" si="33"/>
        <v>0</v>
      </c>
      <c r="L68" s="401">
        <f t="shared" si="33"/>
        <v>0</v>
      </c>
      <c r="M68" s="401">
        <f t="shared" si="33"/>
        <v>0</v>
      </c>
    </row>
    <row r="70" spans="2:13" ht="14.4" thickBot="1"/>
    <row r="71" spans="2:13" ht="25.8" thickBot="1">
      <c r="B71" s="1169" t="s">
        <v>205</v>
      </c>
      <c r="C71" s="1170"/>
      <c r="D71" s="1170"/>
      <c r="E71" s="1171"/>
      <c r="F71" s="147" t="s">
        <v>77</v>
      </c>
      <c r="G71" s="252" t="s">
        <v>85</v>
      </c>
      <c r="H71" s="147" t="s">
        <v>84</v>
      </c>
      <c r="I71" s="252" t="s">
        <v>199</v>
      </c>
      <c r="J71" s="147"/>
      <c r="K71" s="252"/>
      <c r="L71" s="147"/>
      <c r="M71" s="147"/>
    </row>
    <row r="72" spans="2:13" ht="18">
      <c r="B72" s="253">
        <v>1</v>
      </c>
      <c r="C72" s="156" t="s">
        <v>128</v>
      </c>
      <c r="D72" s="253"/>
      <c r="E72" s="253"/>
      <c r="F72" s="403">
        <v>571</v>
      </c>
      <c r="G72" s="403">
        <v>521</v>
      </c>
      <c r="H72" s="403">
        <v>514</v>
      </c>
      <c r="I72" s="403">
        <v>264</v>
      </c>
      <c r="J72" s="403"/>
      <c r="K72" s="403"/>
      <c r="L72" s="403"/>
      <c r="M72" s="408"/>
    </row>
    <row r="73" spans="2:13" s="677" customFormat="1" ht="18">
      <c r="B73" s="254">
        <v>2</v>
      </c>
      <c r="C73" s="372" t="s">
        <v>207</v>
      </c>
      <c r="D73" s="254"/>
      <c r="E73" s="609"/>
      <c r="F73" s="403">
        <v>507</v>
      </c>
      <c r="G73" s="403">
        <v>419</v>
      </c>
      <c r="H73" s="403">
        <v>453</v>
      </c>
      <c r="I73" s="403">
        <v>230</v>
      </c>
      <c r="J73" s="403"/>
      <c r="K73" s="403"/>
      <c r="L73" s="403"/>
      <c r="M73" s="408"/>
    </row>
    <row r="74" spans="2:13" s="677" customFormat="1" ht="18">
      <c r="B74" s="609">
        <v>3</v>
      </c>
      <c r="C74" s="156" t="s">
        <v>122</v>
      </c>
      <c r="D74" s="609"/>
      <c r="E74" s="609"/>
      <c r="F74" s="713"/>
      <c r="G74" s="713"/>
      <c r="H74" s="713"/>
      <c r="I74" s="403">
        <v>232</v>
      </c>
      <c r="J74" s="403"/>
      <c r="K74" s="403"/>
      <c r="L74" s="403"/>
      <c r="M74" s="408"/>
    </row>
    <row r="75" spans="2:13" s="677" customFormat="1" ht="18">
      <c r="B75" s="609">
        <v>4</v>
      </c>
      <c r="C75" s="156" t="s">
        <v>137</v>
      </c>
      <c r="D75" s="609"/>
      <c r="E75" s="609"/>
      <c r="F75" s="403">
        <v>430</v>
      </c>
      <c r="G75" s="403">
        <v>395</v>
      </c>
      <c r="H75" s="713"/>
      <c r="I75" s="713"/>
      <c r="J75" s="403"/>
      <c r="K75" s="403"/>
      <c r="L75" s="403"/>
      <c r="M75" s="408"/>
    </row>
    <row r="76" spans="2:13" ht="18.600000000000001" thickBot="1">
      <c r="B76" s="254">
        <v>5</v>
      </c>
      <c r="C76" s="372" t="s">
        <v>194</v>
      </c>
      <c r="D76" s="254"/>
      <c r="E76" s="254"/>
      <c r="F76" s="713"/>
      <c r="G76" s="713"/>
      <c r="H76" s="403">
        <v>441</v>
      </c>
      <c r="I76" s="713"/>
      <c r="J76" s="403"/>
      <c r="K76" s="403"/>
      <c r="L76" s="403"/>
      <c r="M76" s="408"/>
    </row>
    <row r="77" spans="2:13" ht="14.4" thickBot="1">
      <c r="B77" s="1166" t="s">
        <v>112</v>
      </c>
      <c r="C77" s="1167"/>
      <c r="D77" s="1168"/>
      <c r="E77" s="678"/>
      <c r="F77" s="401">
        <f t="shared" ref="F77:M77" si="34">SUM(F72:F76)</f>
        <v>1508</v>
      </c>
      <c r="G77" s="401">
        <f t="shared" si="34"/>
        <v>1335</v>
      </c>
      <c r="H77" s="401">
        <f t="shared" si="34"/>
        <v>1408</v>
      </c>
      <c r="I77" s="401">
        <f t="shared" si="34"/>
        <v>726</v>
      </c>
      <c r="J77" s="401">
        <f t="shared" si="34"/>
        <v>0</v>
      </c>
      <c r="K77" s="401">
        <f t="shared" si="34"/>
        <v>0</v>
      </c>
      <c r="L77" s="401">
        <f t="shared" si="34"/>
        <v>0</v>
      </c>
      <c r="M77" s="401">
        <f t="shared" si="34"/>
        <v>0</v>
      </c>
    </row>
    <row r="78" spans="2:13">
      <c r="B78" s="442"/>
      <c r="C78" s="442"/>
      <c r="D78" s="442"/>
      <c r="E78" s="442"/>
      <c r="F78" s="442"/>
      <c r="G78" s="442"/>
      <c r="H78" s="442"/>
      <c r="I78" s="442"/>
      <c r="J78" s="442"/>
      <c r="K78" s="442"/>
      <c r="L78" s="442"/>
      <c r="M78" s="442"/>
    </row>
    <row r="79" spans="2:13" ht="18.600000000000001" thickBot="1">
      <c r="B79" s="676"/>
      <c r="C79" s="676"/>
      <c r="D79" s="676"/>
      <c r="E79" s="676"/>
      <c r="F79" s="316"/>
      <c r="G79" s="316"/>
      <c r="H79" s="316"/>
      <c r="I79" s="316"/>
      <c r="J79" s="316"/>
      <c r="K79" s="316"/>
      <c r="L79" s="316"/>
      <c r="M79" s="316"/>
    </row>
    <row r="80" spans="2:13" ht="25.8" thickBot="1">
      <c r="B80" s="1169" t="s">
        <v>206</v>
      </c>
      <c r="C80" s="1170"/>
      <c r="D80" s="1170"/>
      <c r="E80" s="1171"/>
      <c r="F80" s="147" t="s">
        <v>77</v>
      </c>
      <c r="G80" s="252" t="s">
        <v>85</v>
      </c>
      <c r="H80" s="147" t="s">
        <v>84</v>
      </c>
      <c r="I80" s="252" t="s">
        <v>199</v>
      </c>
      <c r="J80" s="147"/>
      <c r="K80" s="252"/>
      <c r="L80" s="147"/>
      <c r="M80" s="147"/>
    </row>
    <row r="81" spans="2:13" ht="18">
      <c r="B81" s="253">
        <v>1</v>
      </c>
      <c r="C81" s="156" t="s">
        <v>194</v>
      </c>
      <c r="D81" s="253"/>
      <c r="E81" s="253"/>
      <c r="F81" s="403">
        <v>489</v>
      </c>
      <c r="G81" s="713"/>
      <c r="H81" s="713"/>
      <c r="I81" s="713"/>
      <c r="J81" s="403"/>
      <c r="K81" s="403"/>
      <c r="L81" s="403"/>
      <c r="M81" s="408"/>
    </row>
    <row r="82" spans="2:13" ht="18">
      <c r="B82" s="254">
        <v>2</v>
      </c>
      <c r="C82" s="372" t="s">
        <v>122</v>
      </c>
      <c r="D82" s="254"/>
      <c r="E82" s="609"/>
      <c r="F82" s="403">
        <v>430</v>
      </c>
      <c r="G82" s="713"/>
      <c r="H82" s="403">
        <v>472</v>
      </c>
      <c r="I82" s="713"/>
      <c r="J82" s="403"/>
      <c r="K82" s="403"/>
      <c r="L82" s="403"/>
      <c r="M82" s="408"/>
    </row>
    <row r="83" spans="2:13" ht="18">
      <c r="B83" s="609">
        <v>3</v>
      </c>
      <c r="C83" s="156" t="s">
        <v>121</v>
      </c>
      <c r="D83" s="609"/>
      <c r="E83" s="609"/>
      <c r="F83" s="403">
        <v>436</v>
      </c>
      <c r="G83" s="713"/>
      <c r="H83" s="403">
        <v>408</v>
      </c>
      <c r="I83" s="713"/>
      <c r="J83" s="403"/>
      <c r="K83" s="403"/>
      <c r="L83" s="403"/>
      <c r="M83" s="408"/>
    </row>
    <row r="84" spans="2:13" ht="18.600000000000001" thickBot="1">
      <c r="B84" s="609">
        <v>4</v>
      </c>
      <c r="C84" s="156" t="s">
        <v>193</v>
      </c>
      <c r="D84" s="609"/>
      <c r="E84" s="609"/>
      <c r="F84" s="713"/>
      <c r="G84" s="713"/>
      <c r="H84" s="403">
        <v>326</v>
      </c>
      <c r="I84" s="713"/>
      <c r="J84" s="403"/>
      <c r="K84" s="403"/>
      <c r="L84" s="403"/>
      <c r="M84" s="408"/>
    </row>
    <row r="85" spans="2:13" ht="14.4" thickBot="1">
      <c r="B85" s="1166" t="s">
        <v>112</v>
      </c>
      <c r="C85" s="1167"/>
      <c r="D85" s="1168"/>
      <c r="E85" s="702"/>
      <c r="F85" s="401">
        <f t="shared" ref="F85:M85" si="35">SUM(F81:F84)</f>
        <v>1355</v>
      </c>
      <c r="G85" s="401">
        <f t="shared" si="35"/>
        <v>0</v>
      </c>
      <c r="H85" s="401">
        <f t="shared" si="35"/>
        <v>1206</v>
      </c>
      <c r="I85" s="401">
        <f t="shared" si="35"/>
        <v>0</v>
      </c>
      <c r="J85" s="401">
        <f t="shared" si="35"/>
        <v>0</v>
      </c>
      <c r="K85" s="401">
        <f t="shared" si="35"/>
        <v>0</v>
      </c>
      <c r="L85" s="401">
        <f t="shared" si="35"/>
        <v>0</v>
      </c>
      <c r="M85" s="401">
        <f t="shared" si="35"/>
        <v>0</v>
      </c>
    </row>
    <row r="87" spans="2:13" ht="14.4" thickBot="1"/>
    <row r="88" spans="2:13" ht="25.8" thickBot="1">
      <c r="B88" s="1169" t="s">
        <v>44</v>
      </c>
      <c r="C88" s="1170"/>
      <c r="D88" s="1170"/>
      <c r="E88" s="1171"/>
      <c r="F88" s="147" t="s">
        <v>77</v>
      </c>
      <c r="G88" s="252" t="s">
        <v>85</v>
      </c>
      <c r="H88" s="147" t="s">
        <v>84</v>
      </c>
      <c r="I88" s="252" t="s">
        <v>199</v>
      </c>
      <c r="J88" s="147"/>
      <c r="K88" s="252"/>
      <c r="L88" s="147"/>
      <c r="M88" s="147"/>
    </row>
    <row r="89" spans="2:13" ht="18">
      <c r="B89" s="253">
        <v>1</v>
      </c>
      <c r="C89" s="156" t="s">
        <v>143</v>
      </c>
      <c r="D89" s="253"/>
      <c r="E89" s="253"/>
      <c r="F89" s="403">
        <v>544</v>
      </c>
      <c r="G89" s="403">
        <v>465</v>
      </c>
      <c r="H89" s="713"/>
      <c r="I89" s="403">
        <v>247</v>
      </c>
      <c r="J89" s="403"/>
      <c r="K89" s="403"/>
      <c r="L89" s="403"/>
      <c r="M89" s="408"/>
    </row>
    <row r="90" spans="2:13" ht="18">
      <c r="B90" s="254">
        <v>2</v>
      </c>
      <c r="C90" s="372" t="s">
        <v>142</v>
      </c>
      <c r="D90" s="254"/>
      <c r="E90" s="609"/>
      <c r="F90" s="713"/>
      <c r="G90" s="713"/>
      <c r="H90" s="403">
        <v>548</v>
      </c>
      <c r="I90" s="403">
        <v>248</v>
      </c>
      <c r="J90" s="403"/>
      <c r="K90" s="403"/>
      <c r="L90" s="403"/>
      <c r="M90" s="408"/>
    </row>
    <row r="91" spans="2:13" ht="18">
      <c r="B91" s="609">
        <v>3</v>
      </c>
      <c r="C91" s="156" t="s">
        <v>157</v>
      </c>
      <c r="D91" s="609"/>
      <c r="E91" s="609"/>
      <c r="F91" s="403">
        <v>533</v>
      </c>
      <c r="G91" s="403">
        <v>529</v>
      </c>
      <c r="H91" s="403">
        <v>537</v>
      </c>
      <c r="I91" s="714">
        <v>240</v>
      </c>
      <c r="J91" s="403"/>
      <c r="K91" s="403"/>
      <c r="L91" s="403"/>
      <c r="M91" s="408"/>
    </row>
    <row r="92" spans="2:13" ht="18.600000000000001" thickBot="1">
      <c r="B92" s="609">
        <v>4</v>
      </c>
      <c r="C92" s="156" t="s">
        <v>191</v>
      </c>
      <c r="D92" s="609"/>
      <c r="E92" s="609"/>
      <c r="F92" s="403">
        <v>564</v>
      </c>
      <c r="G92" s="403"/>
      <c r="H92" s="714">
        <v>548</v>
      </c>
      <c r="I92" s="713"/>
      <c r="J92" s="403"/>
      <c r="K92" s="403"/>
      <c r="L92" s="403"/>
      <c r="M92" s="408"/>
    </row>
    <row r="93" spans="2:13" ht="14.4" thickBot="1">
      <c r="B93" s="1166" t="s">
        <v>112</v>
      </c>
      <c r="C93" s="1167"/>
      <c r="D93" s="1168"/>
      <c r="E93" s="702"/>
      <c r="F93" s="401">
        <f t="shared" ref="F93:M93" si="36">SUM(F89:F92)</f>
        <v>1641</v>
      </c>
      <c r="G93" s="401">
        <f t="shared" si="36"/>
        <v>994</v>
      </c>
      <c r="H93" s="401">
        <f t="shared" si="36"/>
        <v>1633</v>
      </c>
      <c r="I93" s="401">
        <f t="shared" si="36"/>
        <v>735</v>
      </c>
      <c r="J93" s="401">
        <f t="shared" si="36"/>
        <v>0</v>
      </c>
      <c r="K93" s="401">
        <f t="shared" si="36"/>
        <v>0</v>
      </c>
      <c r="L93" s="401">
        <f t="shared" si="36"/>
        <v>0</v>
      </c>
      <c r="M93" s="401">
        <f t="shared" si="36"/>
        <v>0</v>
      </c>
    </row>
  </sheetData>
  <mergeCells count="21">
    <mergeCell ref="B85:D85"/>
    <mergeCell ref="B88:E88"/>
    <mergeCell ref="B93:D93"/>
    <mergeCell ref="B71:E71"/>
    <mergeCell ref="B77:D77"/>
    <mergeCell ref="B63:E63"/>
    <mergeCell ref="B68:D68"/>
    <mergeCell ref="B80:E80"/>
    <mergeCell ref="B2:M2"/>
    <mergeCell ref="B4:D4"/>
    <mergeCell ref="B45:D45"/>
    <mergeCell ref="B54:D54"/>
    <mergeCell ref="B60:D60"/>
    <mergeCell ref="B16:D16"/>
    <mergeCell ref="B39:E39"/>
    <mergeCell ref="C27:D27"/>
    <mergeCell ref="C32:D32"/>
    <mergeCell ref="C37:D37"/>
    <mergeCell ref="B47:E47"/>
    <mergeCell ref="B56:E56"/>
    <mergeCell ref="B10:D10"/>
  </mergeCells>
  <pageMargins left="0.23622047244094491" right="0.23622047244094491" top="0.74803149606299213" bottom="0.74803149606299213" header="0.31496062992125984" footer="0.31496062992125984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5"/>
  <sheetViews>
    <sheetView topLeftCell="A35" workbookViewId="0">
      <selection activeCell="B17" sqref="B17:P55"/>
    </sheetView>
  </sheetViews>
  <sheetFormatPr defaultColWidth="9.109375" defaultRowHeight="18"/>
  <cols>
    <col min="1" max="1" width="3.5546875" style="73" customWidth="1"/>
    <col min="2" max="2" width="26.109375" style="141" customWidth="1"/>
    <col min="3" max="3" width="6.6640625" style="242" customWidth="1"/>
    <col min="4" max="4" width="7.33203125" style="73" customWidth="1"/>
    <col min="5" max="5" width="9.109375" style="73"/>
    <col min="6" max="8" width="6.6640625" style="73" customWidth="1"/>
    <col min="9" max="9" width="9.109375" style="73"/>
    <col min="10" max="12" width="6.5546875" style="73" customWidth="1"/>
    <col min="13" max="13" width="8.5546875" style="238" customWidth="1"/>
    <col min="14" max="14" width="16.77734375" style="238" customWidth="1"/>
    <col min="15" max="15" width="3.33203125" style="73" customWidth="1"/>
    <col min="16" max="16" width="4" style="73" customWidth="1"/>
    <col min="17" max="17" width="9" style="73" customWidth="1"/>
    <col min="18" max="18" width="8.33203125" style="73" customWidth="1"/>
    <col min="19" max="16384" width="9.109375" style="73"/>
  </cols>
  <sheetData>
    <row r="1" spans="1:17" ht="16.2" thickBot="1">
      <c r="B1" s="140"/>
      <c r="C1" s="94"/>
      <c r="D1"/>
      <c r="E1"/>
      <c r="F1"/>
      <c r="G1"/>
      <c r="H1"/>
      <c r="I1"/>
      <c r="J1"/>
      <c r="K1"/>
      <c r="L1"/>
      <c r="M1" s="521"/>
      <c r="N1" s="420"/>
      <c r="O1" s="521"/>
      <c r="P1" s="521"/>
    </row>
    <row r="2" spans="1:17" ht="27.75" customHeight="1" thickBot="1">
      <c r="B2" s="966" t="s">
        <v>174</v>
      </c>
      <c r="C2" s="967"/>
      <c r="D2" s="967"/>
      <c r="E2" s="967"/>
      <c r="F2" s="967"/>
      <c r="G2" s="967"/>
      <c r="H2" s="968"/>
      <c r="I2" s="972" t="s">
        <v>173</v>
      </c>
      <c r="J2" s="973"/>
      <c r="K2" s="973"/>
      <c r="L2" s="973"/>
      <c r="M2" s="973"/>
      <c r="N2" s="973"/>
      <c r="O2" s="973"/>
      <c r="P2" s="974"/>
    </row>
    <row r="3" spans="1:17" ht="27.75" customHeight="1" thickBot="1">
      <c r="B3" s="582"/>
      <c r="C3" s="582"/>
      <c r="D3" s="582"/>
      <c r="E3" s="582"/>
      <c r="F3" s="582"/>
      <c r="G3" s="582"/>
      <c r="H3" s="582"/>
      <c r="I3" s="582"/>
      <c r="J3" s="582"/>
      <c r="K3" s="582"/>
      <c r="L3" s="582"/>
      <c r="M3" s="530"/>
      <c r="N3" s="530"/>
      <c r="O3" s="530"/>
      <c r="P3" s="530"/>
    </row>
    <row r="4" spans="1:17" ht="30.75" customHeight="1" thickBot="1">
      <c r="B4" s="969" t="s">
        <v>246</v>
      </c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0"/>
      <c r="O4" s="970"/>
      <c r="P4" s="971"/>
    </row>
    <row r="5" spans="1:17" ht="11.25" customHeight="1" thickBot="1">
      <c r="C5" s="243"/>
      <c r="D5" s="141"/>
      <c r="E5" s="80"/>
    </row>
    <row r="6" spans="1:17" ht="36.6" thickBot="1">
      <c r="A6" s="78"/>
      <c r="B6" s="669" t="s">
        <v>0</v>
      </c>
      <c r="C6" s="670" t="s">
        <v>1</v>
      </c>
      <c r="D6" s="252" t="s">
        <v>42</v>
      </c>
      <c r="E6" s="70" t="s">
        <v>43</v>
      </c>
      <c r="F6" s="671" t="s">
        <v>2</v>
      </c>
      <c r="G6" s="672" t="s">
        <v>3</v>
      </c>
      <c r="H6" s="252" t="s">
        <v>33</v>
      </c>
      <c r="I6" s="673" t="s">
        <v>16</v>
      </c>
      <c r="J6" s="671" t="s">
        <v>13</v>
      </c>
      <c r="K6" s="672" t="s">
        <v>14</v>
      </c>
      <c r="L6" s="674" t="s">
        <v>15</v>
      </c>
      <c r="M6" s="675" t="s">
        <v>16</v>
      </c>
      <c r="N6" s="983" t="s">
        <v>8</v>
      </c>
      <c r="O6" s="984"/>
      <c r="P6" s="985"/>
    </row>
    <row r="7" spans="1:17">
      <c r="B7" s="902" t="s">
        <v>130</v>
      </c>
      <c r="C7" s="829">
        <v>1809</v>
      </c>
      <c r="D7" s="286" t="s">
        <v>9</v>
      </c>
      <c r="E7" s="830" t="s">
        <v>51</v>
      </c>
      <c r="F7" s="197">
        <v>94</v>
      </c>
      <c r="G7" s="197">
        <v>93</v>
      </c>
      <c r="H7" s="197">
        <v>96</v>
      </c>
      <c r="I7" s="831">
        <f>SUM($F7:$H7)</f>
        <v>283</v>
      </c>
      <c r="J7" s="197">
        <v>77</v>
      </c>
      <c r="K7" s="197">
        <v>76</v>
      </c>
      <c r="L7" s="197">
        <v>89</v>
      </c>
      <c r="M7" s="832">
        <f>SUM($J7:$L7)</f>
        <v>242</v>
      </c>
      <c r="N7" s="995">
        <f>$M7+$I7</f>
        <v>525</v>
      </c>
      <c r="O7" s="996"/>
      <c r="P7" s="997"/>
    </row>
    <row r="8" spans="1:17">
      <c r="B8" s="901" t="s">
        <v>147</v>
      </c>
      <c r="C8" s="581">
        <v>1476</v>
      </c>
      <c r="D8" s="225" t="s">
        <v>9</v>
      </c>
      <c r="E8" s="223" t="s">
        <v>46</v>
      </c>
      <c r="F8" s="801">
        <v>93</v>
      </c>
      <c r="G8" s="801">
        <v>91</v>
      </c>
      <c r="H8" s="801">
        <v>91</v>
      </c>
      <c r="I8" s="579">
        <f>SUM($F8:$H8)</f>
        <v>275</v>
      </c>
      <c r="J8" s="801">
        <v>72</v>
      </c>
      <c r="K8" s="801">
        <v>79</v>
      </c>
      <c r="L8" s="801">
        <v>82</v>
      </c>
      <c r="M8" s="580">
        <f>SUM($J8:$L8)</f>
        <v>233</v>
      </c>
      <c r="N8" s="989">
        <f>$M8+$I8</f>
        <v>508</v>
      </c>
      <c r="O8" s="990"/>
      <c r="P8" s="991"/>
    </row>
    <row r="9" spans="1:17" ht="18.600000000000001" thickBot="1">
      <c r="B9" s="897" t="s">
        <v>142</v>
      </c>
      <c r="C9" s="646">
        <v>1942</v>
      </c>
      <c r="D9" s="898" t="s">
        <v>9</v>
      </c>
      <c r="E9" s="648" t="s">
        <v>44</v>
      </c>
      <c r="F9" s="649">
        <v>87</v>
      </c>
      <c r="G9" s="649">
        <v>85</v>
      </c>
      <c r="H9" s="649">
        <v>85</v>
      </c>
      <c r="I9" s="650">
        <f>SUM($F9:$H9)</f>
        <v>257</v>
      </c>
      <c r="J9" s="649">
        <v>86</v>
      </c>
      <c r="K9" s="649">
        <v>72</v>
      </c>
      <c r="L9" s="649">
        <v>69</v>
      </c>
      <c r="M9" s="651">
        <f>SUM($J9:$L9)</f>
        <v>227</v>
      </c>
      <c r="N9" s="992">
        <f>$M9+$I9</f>
        <v>484</v>
      </c>
      <c r="O9" s="993"/>
      <c r="P9" s="994"/>
    </row>
    <row r="10" spans="1:17">
      <c r="B10" s="657" t="s">
        <v>152</v>
      </c>
      <c r="C10" s="658">
        <v>1143</v>
      </c>
      <c r="D10" s="659" t="s">
        <v>12</v>
      </c>
      <c r="E10" s="660" t="s">
        <v>51</v>
      </c>
      <c r="F10" s="195">
        <v>87</v>
      </c>
      <c r="G10" s="195">
        <v>86</v>
      </c>
      <c r="H10" s="195">
        <v>89</v>
      </c>
      <c r="I10" s="661">
        <f>SUM($F10:$H10)</f>
        <v>262</v>
      </c>
      <c r="J10" s="195">
        <v>83</v>
      </c>
      <c r="K10" s="195">
        <v>87</v>
      </c>
      <c r="L10" s="195">
        <v>83</v>
      </c>
      <c r="M10" s="662">
        <f>SUM($J10:$L10)</f>
        <v>253</v>
      </c>
      <c r="N10" s="986">
        <f>$M10+$I10</f>
        <v>515</v>
      </c>
      <c r="O10" s="987"/>
      <c r="P10" s="988"/>
    </row>
    <row r="11" spans="1:17">
      <c r="B11" s="706" t="s">
        <v>188</v>
      </c>
      <c r="C11" s="658">
        <v>1109</v>
      </c>
      <c r="D11" s="659" t="s">
        <v>11</v>
      </c>
      <c r="E11" s="707" t="s">
        <v>46</v>
      </c>
      <c r="F11" s="195">
        <v>88</v>
      </c>
      <c r="G11" s="195">
        <v>82</v>
      </c>
      <c r="H11" s="195">
        <v>78</v>
      </c>
      <c r="I11" s="661">
        <f t="shared" ref="I11:I12" si="0">SUM($F11:$H11)</f>
        <v>248</v>
      </c>
      <c r="J11" s="195">
        <v>82</v>
      </c>
      <c r="K11" s="195">
        <v>88</v>
      </c>
      <c r="L11" s="195">
        <v>91</v>
      </c>
      <c r="M11" s="662">
        <f t="shared" ref="M11:M12" si="1">SUM($J11:$L11)</f>
        <v>261</v>
      </c>
      <c r="N11" s="989">
        <f t="shared" ref="N11:N12" si="2">$M11+$I11</f>
        <v>509</v>
      </c>
      <c r="O11" s="990"/>
      <c r="P11" s="991"/>
    </row>
    <row r="12" spans="1:17" ht="18.600000000000001" thickBot="1">
      <c r="B12" s="833" t="s">
        <v>196</v>
      </c>
      <c r="C12" s="821">
        <v>2508</v>
      </c>
      <c r="D12" s="225" t="s">
        <v>12</v>
      </c>
      <c r="E12" s="224" t="s">
        <v>51</v>
      </c>
      <c r="F12" s="747">
        <v>75</v>
      </c>
      <c r="G12" s="747">
        <v>78</v>
      </c>
      <c r="H12" s="747">
        <v>79</v>
      </c>
      <c r="I12" s="579">
        <f t="shared" si="0"/>
        <v>232</v>
      </c>
      <c r="J12" s="747">
        <v>84</v>
      </c>
      <c r="K12" s="747">
        <v>84</v>
      </c>
      <c r="L12" s="747">
        <v>92</v>
      </c>
      <c r="M12" s="580">
        <f t="shared" si="1"/>
        <v>260</v>
      </c>
      <c r="N12" s="989">
        <f t="shared" si="2"/>
        <v>492</v>
      </c>
      <c r="O12" s="990"/>
      <c r="P12" s="991"/>
    </row>
    <row r="13" spans="1:17" ht="24" thickBot="1">
      <c r="B13" s="83" t="s">
        <v>27</v>
      </c>
      <c r="C13" s="975" t="s">
        <v>30</v>
      </c>
      <c r="D13" s="976"/>
      <c r="E13" s="976"/>
      <c r="F13" s="976"/>
      <c r="G13" s="976"/>
      <c r="H13" s="976"/>
      <c r="I13" s="976"/>
      <c r="J13" s="976"/>
      <c r="K13" s="976"/>
      <c r="L13" s="976"/>
      <c r="M13" s="976"/>
      <c r="N13" s="977"/>
      <c r="O13" s="79"/>
      <c r="P13" s="79"/>
    </row>
    <row r="14" spans="1:17">
      <c r="C14" s="249"/>
      <c r="E14" s="354"/>
      <c r="O14" s="982"/>
      <c r="P14" s="982"/>
      <c r="Q14" s="982"/>
    </row>
    <row r="16" spans="1:17" ht="18.600000000000001" thickBot="1"/>
    <row r="17" spans="2:16" ht="21" thickBot="1">
      <c r="B17" s="969" t="s">
        <v>230</v>
      </c>
      <c r="C17" s="970"/>
      <c r="D17" s="970"/>
      <c r="E17" s="970"/>
      <c r="F17" s="970"/>
      <c r="G17" s="970"/>
      <c r="H17" s="970"/>
      <c r="I17" s="970"/>
      <c r="J17" s="970"/>
      <c r="K17" s="970"/>
      <c r="L17" s="970"/>
      <c r="M17" s="970"/>
      <c r="N17" s="970"/>
      <c r="O17" s="970"/>
      <c r="P17" s="971"/>
    </row>
    <row r="18" spans="2:16" ht="18.600000000000001" thickBot="1">
      <c r="C18" s="243"/>
      <c r="D18" s="141"/>
      <c r="E18" s="80"/>
    </row>
    <row r="19" spans="2:16" ht="36.6" thickBot="1">
      <c r="B19" s="669" t="s">
        <v>0</v>
      </c>
      <c r="C19" s="670" t="s">
        <v>1</v>
      </c>
      <c r="D19" s="252" t="s">
        <v>42</v>
      </c>
      <c r="E19" s="70" t="s">
        <v>43</v>
      </c>
      <c r="F19" s="671" t="s">
        <v>2</v>
      </c>
      <c r="G19" s="672" t="s">
        <v>3</v>
      </c>
      <c r="H19" s="252" t="s">
        <v>33</v>
      </c>
      <c r="I19" s="673" t="s">
        <v>16</v>
      </c>
      <c r="J19" s="671" t="s">
        <v>13</v>
      </c>
      <c r="K19" s="672" t="s">
        <v>14</v>
      </c>
      <c r="L19" s="674" t="s">
        <v>15</v>
      </c>
      <c r="M19" s="675" t="s">
        <v>16</v>
      </c>
      <c r="N19" s="1201" t="s">
        <v>8</v>
      </c>
      <c r="O19" s="1202"/>
      <c r="P19" s="1203"/>
    </row>
    <row r="20" spans="2:16">
      <c r="B20" s="822" t="s">
        <v>157</v>
      </c>
      <c r="C20" s="821">
        <v>1079</v>
      </c>
      <c r="D20" s="225" t="s">
        <v>125</v>
      </c>
      <c r="E20" s="224" t="s">
        <v>44</v>
      </c>
      <c r="F20" s="955">
        <v>95</v>
      </c>
      <c r="G20" s="955">
        <v>97</v>
      </c>
      <c r="H20" s="955">
        <v>95</v>
      </c>
      <c r="I20" s="661">
        <f>SUM($F20:$H20)</f>
        <v>287</v>
      </c>
      <c r="J20" s="955">
        <v>99</v>
      </c>
      <c r="K20" s="955">
        <v>97</v>
      </c>
      <c r="L20" s="955">
        <v>97</v>
      </c>
      <c r="M20" s="662">
        <f>SUM($J20:$L20)</f>
        <v>293</v>
      </c>
      <c r="N20" s="1207">
        <f>$M20+$I20</f>
        <v>580</v>
      </c>
      <c r="O20" s="1208"/>
      <c r="P20" s="1209"/>
    </row>
    <row r="21" spans="2:16">
      <c r="B21" s="901" t="s">
        <v>127</v>
      </c>
      <c r="C21" s="581">
        <v>2</v>
      </c>
      <c r="D21" s="225" t="s">
        <v>125</v>
      </c>
      <c r="E21" s="223" t="s">
        <v>46</v>
      </c>
      <c r="F21" s="955">
        <v>96</v>
      </c>
      <c r="G21" s="955">
        <v>94</v>
      </c>
      <c r="H21" s="955">
        <v>97</v>
      </c>
      <c r="I21" s="579">
        <f>SUM($F21:$H21)</f>
        <v>287</v>
      </c>
      <c r="J21" s="955">
        <v>86</v>
      </c>
      <c r="K21" s="955">
        <v>93</v>
      </c>
      <c r="L21" s="955">
        <v>96</v>
      </c>
      <c r="M21" s="580">
        <f>SUM($J21:$L21)</f>
        <v>275</v>
      </c>
      <c r="N21" s="1207">
        <f>$M21+$I21</f>
        <v>562</v>
      </c>
      <c r="O21" s="1208"/>
      <c r="P21" s="1209"/>
    </row>
    <row r="22" spans="2:16">
      <c r="B22" s="948" t="s">
        <v>142</v>
      </c>
      <c r="C22" s="658">
        <v>1942</v>
      </c>
      <c r="D22" s="687" t="s">
        <v>125</v>
      </c>
      <c r="E22" s="707" t="s">
        <v>44</v>
      </c>
      <c r="F22" s="195">
        <v>95</v>
      </c>
      <c r="G22" s="195">
        <v>90</v>
      </c>
      <c r="H22" s="195">
        <v>92</v>
      </c>
      <c r="I22" s="661">
        <f>SUM($F22:$H22)</f>
        <v>277</v>
      </c>
      <c r="J22" s="195">
        <v>96</v>
      </c>
      <c r="K22" s="195">
        <v>97</v>
      </c>
      <c r="L22" s="195">
        <v>92</v>
      </c>
      <c r="M22" s="662">
        <f>SUM($J22:$L22)</f>
        <v>285</v>
      </c>
      <c r="N22" s="1207">
        <f>$M22+$I22</f>
        <v>562</v>
      </c>
      <c r="O22" s="1208"/>
      <c r="P22" s="1209"/>
    </row>
    <row r="23" spans="2:16">
      <c r="B23" s="901" t="s">
        <v>191</v>
      </c>
      <c r="C23" s="581">
        <v>1194</v>
      </c>
      <c r="D23" s="300" t="s">
        <v>125</v>
      </c>
      <c r="E23" s="223" t="s">
        <v>44</v>
      </c>
      <c r="F23" s="955">
        <v>92</v>
      </c>
      <c r="G23" s="955">
        <v>90</v>
      </c>
      <c r="H23" s="955">
        <v>88</v>
      </c>
      <c r="I23" s="579">
        <f>SUM($F23:$H23)</f>
        <v>270</v>
      </c>
      <c r="J23" s="955">
        <v>97</v>
      </c>
      <c r="K23" s="955">
        <v>92</v>
      </c>
      <c r="L23" s="955">
        <v>96</v>
      </c>
      <c r="M23" s="580">
        <f>SUM($J23:$L23)</f>
        <v>285</v>
      </c>
      <c r="N23" s="1207">
        <f>$M23+$I23</f>
        <v>555</v>
      </c>
      <c r="O23" s="1208"/>
      <c r="P23" s="1209"/>
    </row>
    <row r="24" spans="2:16">
      <c r="B24" s="901" t="s">
        <v>140</v>
      </c>
      <c r="C24" s="581">
        <v>2434</v>
      </c>
      <c r="D24" s="300" t="s">
        <v>125</v>
      </c>
      <c r="E24" s="223" t="s">
        <v>51</v>
      </c>
      <c r="F24" s="955">
        <v>91</v>
      </c>
      <c r="G24" s="955">
        <v>88</v>
      </c>
      <c r="H24" s="955">
        <v>92</v>
      </c>
      <c r="I24" s="579">
        <f>SUM($F24:$H24)</f>
        <v>271</v>
      </c>
      <c r="J24" s="955">
        <v>89</v>
      </c>
      <c r="K24" s="955">
        <v>93</v>
      </c>
      <c r="L24" s="955">
        <v>89</v>
      </c>
      <c r="M24" s="580">
        <f>SUM($J24:$L24)</f>
        <v>271</v>
      </c>
      <c r="N24" s="1207">
        <f>$M24+$I24</f>
        <v>542</v>
      </c>
      <c r="O24" s="1208"/>
      <c r="P24" s="1209"/>
    </row>
    <row r="25" spans="2:16">
      <c r="B25" s="822" t="s">
        <v>196</v>
      </c>
      <c r="C25" s="821">
        <v>2508</v>
      </c>
      <c r="D25" s="300" t="s">
        <v>125</v>
      </c>
      <c r="E25" s="224" t="s">
        <v>51</v>
      </c>
      <c r="F25" s="955">
        <v>84</v>
      </c>
      <c r="G25" s="955">
        <v>94</v>
      </c>
      <c r="H25" s="955">
        <v>87</v>
      </c>
      <c r="I25" s="579">
        <f>SUM($F25:$H25)</f>
        <v>265</v>
      </c>
      <c r="J25" s="955">
        <v>92</v>
      </c>
      <c r="K25" s="955">
        <v>90</v>
      </c>
      <c r="L25" s="955">
        <v>93</v>
      </c>
      <c r="M25" s="580">
        <f>SUM($J25:$L25)</f>
        <v>275</v>
      </c>
      <c r="N25" s="1207">
        <f>$M25+$I25</f>
        <v>540</v>
      </c>
      <c r="O25" s="1208"/>
      <c r="P25" s="1209"/>
    </row>
    <row r="26" spans="2:16">
      <c r="B26" s="899" t="s">
        <v>128</v>
      </c>
      <c r="C26" s="821">
        <v>1383</v>
      </c>
      <c r="D26" s="300" t="s">
        <v>125</v>
      </c>
      <c r="E26" s="224" t="s">
        <v>52</v>
      </c>
      <c r="F26" s="955">
        <v>88</v>
      </c>
      <c r="G26" s="955">
        <v>95</v>
      </c>
      <c r="H26" s="955">
        <v>86</v>
      </c>
      <c r="I26" s="579">
        <f>SUM($F26:$H26)</f>
        <v>269</v>
      </c>
      <c r="J26" s="955">
        <v>90</v>
      </c>
      <c r="K26" s="955">
        <v>88</v>
      </c>
      <c r="L26" s="955">
        <v>92</v>
      </c>
      <c r="M26" s="580">
        <f>SUM($J26:$L26)</f>
        <v>270</v>
      </c>
      <c r="N26" s="1207">
        <f>$M26+$I26</f>
        <v>539</v>
      </c>
      <c r="O26" s="1208"/>
      <c r="P26" s="1209"/>
    </row>
    <row r="27" spans="2:16">
      <c r="B27" s="901" t="s">
        <v>147</v>
      </c>
      <c r="C27" s="581">
        <v>1476</v>
      </c>
      <c r="D27" s="300" t="s">
        <v>125</v>
      </c>
      <c r="E27" s="223" t="s">
        <v>46</v>
      </c>
      <c r="F27" s="894">
        <v>91</v>
      </c>
      <c r="G27" s="894">
        <v>90</v>
      </c>
      <c r="H27" s="894">
        <v>92</v>
      </c>
      <c r="I27" s="579">
        <f>SUM($F27:$H27)</f>
        <v>273</v>
      </c>
      <c r="J27" s="894">
        <v>90</v>
      </c>
      <c r="K27" s="894">
        <v>84</v>
      </c>
      <c r="L27" s="894">
        <v>88</v>
      </c>
      <c r="M27" s="580">
        <f>SUM($J27:$L27)</f>
        <v>262</v>
      </c>
      <c r="N27" s="1207">
        <f>$M27+$I27</f>
        <v>535</v>
      </c>
      <c r="O27" s="1208"/>
      <c r="P27" s="1209"/>
    </row>
    <row r="28" spans="2:16">
      <c r="B28" s="901" t="s">
        <v>167</v>
      </c>
      <c r="C28" s="581">
        <v>2026</v>
      </c>
      <c r="D28" s="300" t="s">
        <v>125</v>
      </c>
      <c r="E28" s="223" t="s">
        <v>44</v>
      </c>
      <c r="F28" s="955">
        <v>89</v>
      </c>
      <c r="G28" s="955">
        <v>96</v>
      </c>
      <c r="H28" s="955">
        <v>91</v>
      </c>
      <c r="I28" s="579">
        <f>SUM($F28:$H28)</f>
        <v>276</v>
      </c>
      <c r="J28" s="955">
        <v>82</v>
      </c>
      <c r="K28" s="955">
        <v>85</v>
      </c>
      <c r="L28" s="955">
        <v>92</v>
      </c>
      <c r="M28" s="580">
        <f>SUM($J28:$L28)</f>
        <v>259</v>
      </c>
      <c r="N28" s="1207">
        <f>$M28+$I28</f>
        <v>535</v>
      </c>
      <c r="O28" s="1208"/>
      <c r="P28" s="1209"/>
    </row>
    <row r="29" spans="2:16">
      <c r="B29" s="901" t="s">
        <v>143</v>
      </c>
      <c r="C29" s="581">
        <v>1941</v>
      </c>
      <c r="D29" s="300" t="s">
        <v>125</v>
      </c>
      <c r="E29" s="223" t="s">
        <v>44</v>
      </c>
      <c r="F29" s="955">
        <v>86</v>
      </c>
      <c r="G29" s="955">
        <v>87</v>
      </c>
      <c r="H29" s="955">
        <v>94</v>
      </c>
      <c r="I29" s="579">
        <f>SUM($F29:$H29)</f>
        <v>267</v>
      </c>
      <c r="J29" s="955">
        <v>84</v>
      </c>
      <c r="K29" s="955">
        <v>88</v>
      </c>
      <c r="L29" s="955">
        <v>95</v>
      </c>
      <c r="M29" s="580">
        <f>SUM($J29:$L29)</f>
        <v>267</v>
      </c>
      <c r="N29" s="1207">
        <f>$M29+$I29</f>
        <v>534</v>
      </c>
      <c r="O29" s="1208"/>
      <c r="P29" s="1209"/>
    </row>
    <row r="30" spans="2:16">
      <c r="B30" s="901" t="s">
        <v>156</v>
      </c>
      <c r="C30" s="581">
        <v>506</v>
      </c>
      <c r="D30" s="300" t="s">
        <v>125</v>
      </c>
      <c r="E30" s="223" t="s">
        <v>51</v>
      </c>
      <c r="F30" s="955">
        <v>79</v>
      </c>
      <c r="G30" s="955">
        <v>86</v>
      </c>
      <c r="H30" s="955">
        <v>81</v>
      </c>
      <c r="I30" s="579">
        <f>SUM($F30:$H30)</f>
        <v>246</v>
      </c>
      <c r="J30" s="955">
        <v>91</v>
      </c>
      <c r="K30" s="955">
        <v>95</v>
      </c>
      <c r="L30" s="955">
        <v>91</v>
      </c>
      <c r="M30" s="580">
        <f>SUM($J30:$L30)</f>
        <v>277</v>
      </c>
      <c r="N30" s="1207">
        <f>$M30+$I30</f>
        <v>523</v>
      </c>
      <c r="O30" s="1208"/>
      <c r="P30" s="1209"/>
    </row>
    <row r="31" spans="2:16">
      <c r="B31" s="833" t="s">
        <v>240</v>
      </c>
      <c r="C31" s="821">
        <v>2038</v>
      </c>
      <c r="D31" s="300" t="s">
        <v>125</v>
      </c>
      <c r="E31" s="223" t="s">
        <v>159</v>
      </c>
      <c r="F31" s="955">
        <v>88</v>
      </c>
      <c r="G31" s="955">
        <v>79</v>
      </c>
      <c r="H31" s="955">
        <v>75</v>
      </c>
      <c r="I31" s="579">
        <f>SUM($F31:$H31)</f>
        <v>242</v>
      </c>
      <c r="J31" s="955">
        <v>95</v>
      </c>
      <c r="K31" s="955">
        <v>87</v>
      </c>
      <c r="L31" s="955">
        <v>90</v>
      </c>
      <c r="M31" s="580">
        <f>SUM($J31:$L31)</f>
        <v>272</v>
      </c>
      <c r="N31" s="1207">
        <f>$M31+$I31</f>
        <v>514</v>
      </c>
      <c r="O31" s="1208"/>
      <c r="P31" s="1209"/>
    </row>
    <row r="32" spans="2:16">
      <c r="B32" s="899" t="s">
        <v>233</v>
      </c>
      <c r="C32" s="821">
        <v>2039</v>
      </c>
      <c r="D32" s="300" t="s">
        <v>125</v>
      </c>
      <c r="E32" s="224" t="s">
        <v>238</v>
      </c>
      <c r="F32" s="955">
        <v>81</v>
      </c>
      <c r="G32" s="955">
        <v>81</v>
      </c>
      <c r="H32" s="955">
        <v>86</v>
      </c>
      <c r="I32" s="579">
        <f>SUM($F32:$H32)</f>
        <v>248</v>
      </c>
      <c r="J32" s="955">
        <v>79</v>
      </c>
      <c r="K32" s="955">
        <v>90</v>
      </c>
      <c r="L32" s="955">
        <v>93</v>
      </c>
      <c r="M32" s="580">
        <f>SUM($J32:$L32)</f>
        <v>262</v>
      </c>
      <c r="N32" s="1207">
        <f>$M32+$I32</f>
        <v>510</v>
      </c>
      <c r="O32" s="1208"/>
      <c r="P32" s="1209"/>
    </row>
    <row r="33" spans="2:16">
      <c r="B33" s="901" t="s">
        <v>231</v>
      </c>
      <c r="C33" s="581">
        <v>1310</v>
      </c>
      <c r="D33" s="300" t="s">
        <v>125</v>
      </c>
      <c r="E33" s="223" t="s">
        <v>159</v>
      </c>
      <c r="F33" s="955">
        <v>84</v>
      </c>
      <c r="G33" s="955">
        <v>88</v>
      </c>
      <c r="H33" s="955">
        <v>83</v>
      </c>
      <c r="I33" s="579">
        <f>SUM($F33:$H33)</f>
        <v>255</v>
      </c>
      <c r="J33" s="955">
        <v>76</v>
      </c>
      <c r="K33" s="955">
        <v>87</v>
      </c>
      <c r="L33" s="955">
        <v>91</v>
      </c>
      <c r="M33" s="580">
        <f>SUM($J33:$L33)</f>
        <v>254</v>
      </c>
      <c r="N33" s="1207">
        <f>$M33+$I33</f>
        <v>509</v>
      </c>
      <c r="O33" s="1208"/>
      <c r="P33" s="1209"/>
    </row>
    <row r="34" spans="2:16">
      <c r="B34" s="901" t="s">
        <v>168</v>
      </c>
      <c r="C34" s="581">
        <v>1929</v>
      </c>
      <c r="D34" s="225" t="s">
        <v>125</v>
      </c>
      <c r="E34" s="223" t="s">
        <v>44</v>
      </c>
      <c r="F34" s="955">
        <v>78</v>
      </c>
      <c r="G34" s="955">
        <v>87</v>
      </c>
      <c r="H34" s="955">
        <v>83</v>
      </c>
      <c r="I34" s="579">
        <f>SUM($F34:$H34)</f>
        <v>248</v>
      </c>
      <c r="J34" s="955">
        <v>83</v>
      </c>
      <c r="K34" s="955">
        <v>91</v>
      </c>
      <c r="L34" s="955">
        <v>86</v>
      </c>
      <c r="M34" s="580">
        <f>SUM($J34:$L34)</f>
        <v>260</v>
      </c>
      <c r="N34" s="1207">
        <f>$M34+$I34</f>
        <v>508</v>
      </c>
      <c r="O34" s="1208"/>
      <c r="P34" s="1209"/>
    </row>
    <row r="35" spans="2:16">
      <c r="B35" s="1213" t="s">
        <v>256</v>
      </c>
      <c r="C35" s="1214"/>
      <c r="D35" s="225" t="s">
        <v>125</v>
      </c>
      <c r="E35" s="660" t="s">
        <v>44</v>
      </c>
      <c r="F35" s="195">
        <v>76</v>
      </c>
      <c r="G35" s="195">
        <v>75</v>
      </c>
      <c r="H35" s="195">
        <v>77</v>
      </c>
      <c r="I35" s="579">
        <f>SUM($F35:$H35)</f>
        <v>228</v>
      </c>
      <c r="J35" s="195">
        <v>88</v>
      </c>
      <c r="K35" s="195">
        <v>94</v>
      </c>
      <c r="L35" s="195">
        <v>91</v>
      </c>
      <c r="M35" s="580">
        <f>SUM($J35:$L35)</f>
        <v>273</v>
      </c>
      <c r="N35" s="1207">
        <f>$M35+$I35</f>
        <v>501</v>
      </c>
      <c r="O35" s="1208"/>
      <c r="P35" s="1209"/>
    </row>
    <row r="36" spans="2:16">
      <c r="B36" s="706" t="s">
        <v>239</v>
      </c>
      <c r="C36" s="658">
        <v>1964</v>
      </c>
      <c r="D36" s="225" t="s">
        <v>125</v>
      </c>
      <c r="E36" s="707" t="s">
        <v>159</v>
      </c>
      <c r="F36" s="195">
        <v>81</v>
      </c>
      <c r="G36" s="195">
        <v>79</v>
      </c>
      <c r="H36" s="195">
        <v>82</v>
      </c>
      <c r="I36" s="661">
        <f>SUM($F36:$H36)</f>
        <v>242</v>
      </c>
      <c r="J36" s="195">
        <v>81</v>
      </c>
      <c r="K36" s="195">
        <v>82</v>
      </c>
      <c r="L36" s="195">
        <v>92</v>
      </c>
      <c r="M36" s="580">
        <f>SUM($J36:$L36)</f>
        <v>255</v>
      </c>
      <c r="N36" s="1207">
        <f>$M36+$I36</f>
        <v>497</v>
      </c>
      <c r="O36" s="1208"/>
      <c r="P36" s="1209"/>
    </row>
    <row r="37" spans="2:16">
      <c r="B37" s="948" t="s">
        <v>213</v>
      </c>
      <c r="C37" s="658">
        <v>1041</v>
      </c>
      <c r="D37" s="225" t="s">
        <v>125</v>
      </c>
      <c r="E37" s="707" t="s">
        <v>159</v>
      </c>
      <c r="F37" s="195">
        <v>77</v>
      </c>
      <c r="G37" s="195">
        <v>81</v>
      </c>
      <c r="H37" s="195">
        <v>70</v>
      </c>
      <c r="I37" s="661">
        <f>SUM($F37:$H37)</f>
        <v>228</v>
      </c>
      <c r="J37" s="195">
        <v>88</v>
      </c>
      <c r="K37" s="195">
        <v>92</v>
      </c>
      <c r="L37" s="195">
        <v>89</v>
      </c>
      <c r="M37" s="580">
        <f>SUM($J37:$L37)</f>
        <v>269</v>
      </c>
      <c r="N37" s="1207">
        <f>$M37+$I37</f>
        <v>497</v>
      </c>
      <c r="O37" s="1208"/>
      <c r="P37" s="1209"/>
    </row>
    <row r="38" spans="2:16">
      <c r="B38" s="1213" t="s">
        <v>255</v>
      </c>
      <c r="C38" s="1214">
        <v>2027</v>
      </c>
      <c r="D38" s="225" t="s">
        <v>125</v>
      </c>
      <c r="E38" s="660" t="s">
        <v>44</v>
      </c>
      <c r="F38" s="195">
        <v>75</v>
      </c>
      <c r="G38" s="195">
        <v>84</v>
      </c>
      <c r="H38" s="195">
        <v>84</v>
      </c>
      <c r="I38" s="661">
        <f>SUM($F38:$H38)</f>
        <v>243</v>
      </c>
      <c r="J38" s="195">
        <v>87</v>
      </c>
      <c r="K38" s="195">
        <v>87</v>
      </c>
      <c r="L38" s="195">
        <v>79</v>
      </c>
      <c r="M38" s="580">
        <f>SUM($J38:$L38)</f>
        <v>253</v>
      </c>
      <c r="N38" s="1207">
        <f>$M38+$I38</f>
        <v>496</v>
      </c>
      <c r="O38" s="1208"/>
      <c r="P38" s="1209"/>
    </row>
    <row r="39" spans="2:16">
      <c r="B39" s="1213" t="s">
        <v>169</v>
      </c>
      <c r="C39" s="1214">
        <v>1927</v>
      </c>
      <c r="D39" s="225" t="s">
        <v>125</v>
      </c>
      <c r="E39" s="660" t="s">
        <v>44</v>
      </c>
      <c r="F39" s="195">
        <v>80</v>
      </c>
      <c r="G39" s="195">
        <v>64</v>
      </c>
      <c r="H39" s="195">
        <v>71</v>
      </c>
      <c r="I39" s="661">
        <f>SUM($F39:$H39)</f>
        <v>215</v>
      </c>
      <c r="J39" s="195">
        <v>75</v>
      </c>
      <c r="K39" s="195">
        <v>86</v>
      </c>
      <c r="L39" s="195">
        <v>87</v>
      </c>
      <c r="M39" s="580">
        <f>SUM($J39:$L39)</f>
        <v>248</v>
      </c>
      <c r="N39" s="1207">
        <f>$M39+$I39</f>
        <v>463</v>
      </c>
      <c r="O39" s="1208"/>
      <c r="P39" s="1209"/>
    </row>
    <row r="40" spans="2:16" ht="18.600000000000001" thickBot="1">
      <c r="B40" s="645" t="s">
        <v>154</v>
      </c>
      <c r="C40" s="646">
        <v>1723</v>
      </c>
      <c r="D40" s="687" t="s">
        <v>125</v>
      </c>
      <c r="E40" s="773" t="s">
        <v>52</v>
      </c>
      <c r="F40" s="649">
        <v>61</v>
      </c>
      <c r="G40" s="649">
        <v>68</v>
      </c>
      <c r="H40" s="649">
        <v>53</v>
      </c>
      <c r="I40" s="650">
        <f>SUM($F40:$H40)</f>
        <v>182</v>
      </c>
      <c r="J40" s="649">
        <v>52</v>
      </c>
      <c r="K40" s="649">
        <v>77</v>
      </c>
      <c r="L40" s="649">
        <v>78</v>
      </c>
      <c r="M40" s="651">
        <f>SUM($J40:$L40)</f>
        <v>207</v>
      </c>
      <c r="N40" s="1210">
        <f>$M40+$I40</f>
        <v>389</v>
      </c>
      <c r="O40" s="1211"/>
      <c r="P40" s="1212"/>
    </row>
    <row r="41" spans="2:16" ht="18.600000000000001" thickBot="1">
      <c r="B41" s="1215" t="s">
        <v>204</v>
      </c>
      <c r="C41" s="1216">
        <v>1661</v>
      </c>
      <c r="D41" s="1217" t="s">
        <v>125</v>
      </c>
      <c r="E41" s="1218" t="s">
        <v>44</v>
      </c>
      <c r="F41" s="1219">
        <v>84</v>
      </c>
      <c r="G41" s="1219">
        <v>84</v>
      </c>
      <c r="H41" s="1219">
        <v>85</v>
      </c>
      <c r="I41" s="1220">
        <f>SUM($F41:$H41)</f>
        <v>253</v>
      </c>
      <c r="J41" s="1219"/>
      <c r="K41" s="1219"/>
      <c r="L41" s="1219"/>
      <c r="M41" s="1221">
        <f>SUM($J41:$L41)</f>
        <v>0</v>
      </c>
      <c r="N41" s="1222" t="s">
        <v>241</v>
      </c>
      <c r="O41" s="1223"/>
      <c r="P41" s="1224"/>
    </row>
    <row r="42" spans="2:16" ht="24" thickBot="1">
      <c r="B42" s="83" t="s">
        <v>27</v>
      </c>
      <c r="C42" s="975" t="s">
        <v>30</v>
      </c>
      <c r="D42" s="976"/>
      <c r="E42" s="976"/>
      <c r="F42" s="976"/>
      <c r="G42" s="976"/>
      <c r="H42" s="976"/>
      <c r="I42" s="976"/>
      <c r="J42" s="976"/>
      <c r="K42" s="976"/>
      <c r="L42" s="976"/>
      <c r="M42" s="976"/>
      <c r="N42" s="977"/>
      <c r="O42" s="79"/>
      <c r="P42" s="79"/>
    </row>
    <row r="44" spans="2:16" ht="18.600000000000001" thickBot="1"/>
    <row r="45" spans="2:16" ht="21" thickBot="1">
      <c r="B45" s="969" t="s">
        <v>232</v>
      </c>
      <c r="C45" s="970"/>
      <c r="D45" s="970"/>
      <c r="E45" s="970"/>
      <c r="F45" s="970"/>
      <c r="G45" s="970"/>
      <c r="H45" s="970"/>
      <c r="I45" s="970"/>
      <c r="J45" s="970"/>
      <c r="K45" s="970"/>
      <c r="L45" s="970"/>
      <c r="M45" s="970"/>
      <c r="N45" s="970"/>
      <c r="O45" s="970"/>
      <c r="P45" s="971"/>
    </row>
    <row r="46" spans="2:16" ht="18.600000000000001" thickBot="1">
      <c r="C46" s="243"/>
      <c r="D46" s="141"/>
      <c r="E46" s="80"/>
    </row>
    <row r="47" spans="2:16" ht="36.6" thickBot="1">
      <c r="B47" s="669" t="s">
        <v>0</v>
      </c>
      <c r="C47" s="670" t="s">
        <v>1</v>
      </c>
      <c r="D47" s="252" t="s">
        <v>42</v>
      </c>
      <c r="E47" s="70" t="s">
        <v>43</v>
      </c>
      <c r="F47" s="671" t="s">
        <v>2</v>
      </c>
      <c r="G47" s="672" t="s">
        <v>3</v>
      </c>
      <c r="H47" s="252" t="s">
        <v>33</v>
      </c>
      <c r="I47" s="673" t="s">
        <v>16</v>
      </c>
      <c r="J47" s="671" t="s">
        <v>13</v>
      </c>
      <c r="K47" s="672" t="s">
        <v>14</v>
      </c>
      <c r="L47" s="674" t="s">
        <v>15</v>
      </c>
      <c r="M47" s="675" t="s">
        <v>16</v>
      </c>
      <c r="N47" s="1201" t="s">
        <v>8</v>
      </c>
      <c r="O47" s="1202"/>
      <c r="P47" s="1203"/>
    </row>
    <row r="48" spans="2:16">
      <c r="B48" s="1228" t="s">
        <v>157</v>
      </c>
      <c r="C48" s="1229">
        <v>1079</v>
      </c>
      <c r="D48" s="924" t="s">
        <v>125</v>
      </c>
      <c r="E48" s="1230" t="s">
        <v>44</v>
      </c>
      <c r="F48" s="954">
        <v>95</v>
      </c>
      <c r="G48" s="954">
        <v>97</v>
      </c>
      <c r="H48" s="954">
        <v>95</v>
      </c>
      <c r="I48" s="1231">
        <f>SUM($F48:$H48)</f>
        <v>287</v>
      </c>
      <c r="J48" s="954">
        <v>99</v>
      </c>
      <c r="K48" s="954">
        <v>97</v>
      </c>
      <c r="L48" s="954">
        <v>97</v>
      </c>
      <c r="M48" s="832">
        <f>SUM($J48:$L48)</f>
        <v>293</v>
      </c>
      <c r="N48" s="1204">
        <f>$M48+$I48</f>
        <v>580</v>
      </c>
      <c r="O48" s="1205"/>
      <c r="P48" s="1206"/>
    </row>
    <row r="49" spans="2:16">
      <c r="B49" s="948" t="s">
        <v>142</v>
      </c>
      <c r="C49" s="658">
        <v>1942</v>
      </c>
      <c r="D49" s="225" t="s">
        <v>125</v>
      </c>
      <c r="E49" s="707" t="s">
        <v>44</v>
      </c>
      <c r="F49" s="195">
        <v>95</v>
      </c>
      <c r="G49" s="195">
        <v>90</v>
      </c>
      <c r="H49" s="195">
        <v>92</v>
      </c>
      <c r="I49" s="661">
        <f>SUM($F49:$H49)</f>
        <v>277</v>
      </c>
      <c r="J49" s="195">
        <v>96</v>
      </c>
      <c r="K49" s="195">
        <v>97</v>
      </c>
      <c r="L49" s="195">
        <v>92</v>
      </c>
      <c r="M49" s="580">
        <f>SUM($J49:$L49)</f>
        <v>285</v>
      </c>
      <c r="N49" s="1207">
        <f>$M49+$I49</f>
        <v>562</v>
      </c>
      <c r="O49" s="1208"/>
      <c r="P49" s="1209"/>
    </row>
    <row r="50" spans="2:16">
      <c r="B50" s="822" t="s">
        <v>196</v>
      </c>
      <c r="C50" s="821">
        <v>2508</v>
      </c>
      <c r="D50" s="225" t="s">
        <v>125</v>
      </c>
      <c r="E50" s="224" t="s">
        <v>51</v>
      </c>
      <c r="F50" s="955">
        <v>84</v>
      </c>
      <c r="G50" s="955">
        <v>94</v>
      </c>
      <c r="H50" s="955">
        <v>87</v>
      </c>
      <c r="I50" s="579">
        <f>SUM($F50:$H50)</f>
        <v>265</v>
      </c>
      <c r="J50" s="955">
        <v>92</v>
      </c>
      <c r="K50" s="955">
        <v>90</v>
      </c>
      <c r="L50" s="955">
        <v>93</v>
      </c>
      <c r="M50" s="580">
        <f>SUM($J50:$L50)</f>
        <v>275</v>
      </c>
      <c r="N50" s="1207">
        <f>$M50+$I50</f>
        <v>540</v>
      </c>
      <c r="O50" s="1208"/>
      <c r="P50" s="1209"/>
    </row>
    <row r="51" spans="2:16">
      <c r="B51" s="901" t="s">
        <v>168</v>
      </c>
      <c r="C51" s="581">
        <v>1929</v>
      </c>
      <c r="D51" s="300" t="s">
        <v>125</v>
      </c>
      <c r="E51" s="223" t="s">
        <v>44</v>
      </c>
      <c r="F51" s="955">
        <v>78</v>
      </c>
      <c r="G51" s="955">
        <v>87</v>
      </c>
      <c r="H51" s="955">
        <v>83</v>
      </c>
      <c r="I51" s="579">
        <f>SUM($F51:$H51)</f>
        <v>248</v>
      </c>
      <c r="J51" s="955">
        <v>83</v>
      </c>
      <c r="K51" s="955">
        <v>91</v>
      </c>
      <c r="L51" s="955">
        <v>86</v>
      </c>
      <c r="M51" s="580">
        <f>SUM($J51:$L51)</f>
        <v>260</v>
      </c>
      <c r="N51" s="1207">
        <f>$M51+$I51</f>
        <v>508</v>
      </c>
      <c r="O51" s="1208"/>
      <c r="P51" s="1209"/>
    </row>
    <row r="52" spans="2:16">
      <c r="B52" s="901" t="s">
        <v>256</v>
      </c>
      <c r="C52" s="581"/>
      <c r="D52" s="300" t="s">
        <v>125</v>
      </c>
      <c r="E52" s="223" t="s">
        <v>44</v>
      </c>
      <c r="F52" s="955">
        <v>76</v>
      </c>
      <c r="G52" s="955">
        <v>75</v>
      </c>
      <c r="H52" s="955">
        <v>77</v>
      </c>
      <c r="I52" s="579">
        <f>SUM($F52:$H52)</f>
        <v>228</v>
      </c>
      <c r="J52" s="955">
        <v>88</v>
      </c>
      <c r="K52" s="955">
        <v>94</v>
      </c>
      <c r="L52" s="955">
        <v>91</v>
      </c>
      <c r="M52" s="580">
        <f>SUM($J52:$L52)</f>
        <v>273</v>
      </c>
      <c r="N52" s="1207">
        <f>$M52+$I52</f>
        <v>501</v>
      </c>
      <c r="O52" s="1208"/>
      <c r="P52" s="1209"/>
    </row>
    <row r="53" spans="2:16">
      <c r="B53" s="901" t="s">
        <v>255</v>
      </c>
      <c r="C53" s="581">
        <v>2027</v>
      </c>
      <c r="D53" s="300" t="s">
        <v>125</v>
      </c>
      <c r="E53" s="223" t="s">
        <v>44</v>
      </c>
      <c r="F53" s="955">
        <v>75</v>
      </c>
      <c r="G53" s="955">
        <v>84</v>
      </c>
      <c r="H53" s="955">
        <v>84</v>
      </c>
      <c r="I53" s="579">
        <f>SUM($F53:$H53)</f>
        <v>243</v>
      </c>
      <c r="J53" s="955">
        <v>87</v>
      </c>
      <c r="K53" s="955">
        <v>87</v>
      </c>
      <c r="L53" s="955">
        <v>79</v>
      </c>
      <c r="M53" s="580">
        <f>SUM($J53:$L53)</f>
        <v>253</v>
      </c>
      <c r="N53" s="1207">
        <f>$M53+$I53</f>
        <v>496</v>
      </c>
      <c r="O53" s="1208"/>
      <c r="P53" s="1209"/>
    </row>
    <row r="54" spans="2:16" ht="18.600000000000001" thickBot="1">
      <c r="B54" s="1232" t="s">
        <v>169</v>
      </c>
      <c r="C54" s="1233">
        <v>1927</v>
      </c>
      <c r="D54" s="272" t="s">
        <v>125</v>
      </c>
      <c r="E54" s="230" t="s">
        <v>44</v>
      </c>
      <c r="F54" s="956">
        <v>80</v>
      </c>
      <c r="G54" s="956">
        <v>64</v>
      </c>
      <c r="H54" s="956">
        <v>71</v>
      </c>
      <c r="I54" s="1234">
        <f>SUM($F54:$H54)</f>
        <v>215</v>
      </c>
      <c r="J54" s="956">
        <v>75</v>
      </c>
      <c r="K54" s="956">
        <v>86</v>
      </c>
      <c r="L54" s="956">
        <v>87</v>
      </c>
      <c r="M54" s="1235">
        <f>SUM($J54:$L54)</f>
        <v>248</v>
      </c>
      <c r="N54" s="1210">
        <f>$M54+$I54</f>
        <v>463</v>
      </c>
      <c r="O54" s="1211"/>
      <c r="P54" s="1212"/>
    </row>
    <row r="55" spans="2:16" ht="24" thickBot="1">
      <c r="B55" s="83" t="s">
        <v>27</v>
      </c>
      <c r="C55" s="1225" t="s">
        <v>30</v>
      </c>
      <c r="D55" s="1226"/>
      <c r="E55" s="1226"/>
      <c r="F55" s="1226"/>
      <c r="G55" s="1226"/>
      <c r="H55" s="1226"/>
      <c r="I55" s="1226"/>
      <c r="J55" s="1226"/>
      <c r="K55" s="1226"/>
      <c r="L55" s="1226"/>
      <c r="M55" s="1226"/>
      <c r="N55" s="1227"/>
      <c r="O55" s="79"/>
      <c r="P55" s="79"/>
    </row>
  </sheetData>
  <sortState ref="B48:N54">
    <sortCondition descending="1" ref="N48"/>
  </sortState>
  <mergeCells count="16">
    <mergeCell ref="C42:N42"/>
    <mergeCell ref="B45:P45"/>
    <mergeCell ref="C55:N55"/>
    <mergeCell ref="C13:N13"/>
    <mergeCell ref="N9:P9"/>
    <mergeCell ref="N7:P7"/>
    <mergeCell ref="N12:P12"/>
    <mergeCell ref="N10:P10"/>
    <mergeCell ref="N11:P11"/>
    <mergeCell ref="B2:H2"/>
    <mergeCell ref="I2:P2"/>
    <mergeCell ref="B4:P4"/>
    <mergeCell ref="N6:P6"/>
    <mergeCell ref="N8:P8"/>
    <mergeCell ref="O14:Q14"/>
    <mergeCell ref="B17:P17"/>
  </mergeCells>
  <pageMargins left="0.23622047244094491" right="0.23622047244094491" top="0.74803149606299213" bottom="0.74803149606299213" header="0.31496062992125984" footer="0.31496062992125984"/>
  <pageSetup paperSize="9" scale="69" fitToHeight="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5"/>
  <sheetViews>
    <sheetView topLeftCell="A2" zoomScale="70" zoomScaleNormal="70" workbookViewId="0">
      <selection activeCell="Q16" sqref="Q16"/>
    </sheetView>
  </sheetViews>
  <sheetFormatPr defaultColWidth="9.109375" defaultRowHeight="14.4"/>
  <cols>
    <col min="1" max="1" width="3.6640625" style="3" customWidth="1"/>
    <col min="2" max="2" width="24" style="149" customWidth="1"/>
    <col min="3" max="3" width="7" style="3" customWidth="1"/>
    <col min="4" max="4" width="6.5546875" style="3" customWidth="1"/>
    <col min="5" max="5" width="11.6640625" style="3" customWidth="1"/>
    <col min="6" max="9" width="7.5546875" style="3" customWidth="1"/>
    <col min="10" max="10" width="9.109375" style="234"/>
    <col min="11" max="16384" width="9.109375" style="3"/>
  </cols>
  <sheetData>
    <row r="1" spans="1:18" ht="23.4">
      <c r="B1" s="140"/>
      <c r="C1" s="506"/>
      <c r="D1"/>
      <c r="E1"/>
      <c r="F1"/>
      <c r="G1"/>
      <c r="H1"/>
      <c r="I1"/>
      <c r="J1"/>
      <c r="K1"/>
      <c r="L1"/>
      <c r="M1" s="521"/>
      <c r="N1" s="420"/>
      <c r="O1" s="521"/>
      <c r="P1" s="521"/>
    </row>
    <row r="2" spans="1:18" ht="16.2" thickBot="1">
      <c r="B2" s="140"/>
      <c r="C2" s="94"/>
      <c r="D2"/>
      <c r="E2"/>
      <c r="F2"/>
      <c r="G2"/>
      <c r="H2"/>
      <c r="I2"/>
      <c r="J2"/>
      <c r="K2"/>
      <c r="L2"/>
      <c r="M2" s="521"/>
      <c r="N2" s="420"/>
      <c r="O2" s="521"/>
      <c r="P2" s="521"/>
    </row>
    <row r="3" spans="1:18" ht="31.5" customHeight="1" thickBot="1">
      <c r="B3" s="966" t="s">
        <v>174</v>
      </c>
      <c r="C3" s="967"/>
      <c r="D3" s="967"/>
      <c r="E3" s="967"/>
      <c r="F3" s="967"/>
      <c r="G3" s="967"/>
      <c r="H3" s="967"/>
      <c r="I3" s="1006" t="s">
        <v>173</v>
      </c>
      <c r="J3" s="1007"/>
      <c r="K3" s="1007"/>
      <c r="L3" s="1008"/>
      <c r="M3" s="565"/>
      <c r="N3" s="565"/>
      <c r="O3" s="565"/>
      <c r="P3" s="565"/>
    </row>
    <row r="4" spans="1:18" ht="15" thickBot="1">
      <c r="A4" s="45"/>
      <c r="B4" s="143"/>
      <c r="C4" s="56"/>
      <c r="D4" s="44"/>
      <c r="E4" s="57"/>
      <c r="F4" s="45"/>
      <c r="G4" s="45"/>
      <c r="H4" s="45"/>
      <c r="I4" s="45"/>
      <c r="J4" s="235"/>
      <c r="K4" s="45"/>
      <c r="L4" s="45"/>
    </row>
    <row r="5" spans="1:18" ht="27.75" customHeight="1" thickBot="1">
      <c r="A5" s="45"/>
      <c r="B5" s="969" t="s">
        <v>247</v>
      </c>
      <c r="C5" s="970"/>
      <c r="D5" s="970"/>
      <c r="E5" s="970"/>
      <c r="F5" s="970"/>
      <c r="G5" s="970"/>
      <c r="H5" s="970"/>
      <c r="I5" s="970"/>
      <c r="J5" s="970"/>
      <c r="K5" s="970"/>
      <c r="L5" s="103"/>
    </row>
    <row r="6" spans="1:18" ht="28.2" thickBot="1">
      <c r="A6" s="98"/>
      <c r="B6" s="142" t="s">
        <v>0</v>
      </c>
      <c r="C6" s="90" t="s">
        <v>1</v>
      </c>
      <c r="D6" s="84" t="s">
        <v>42</v>
      </c>
      <c r="E6" s="86" t="s">
        <v>43</v>
      </c>
      <c r="F6" s="41" t="s">
        <v>17</v>
      </c>
      <c r="G6" s="30" t="s">
        <v>17</v>
      </c>
      <c r="H6" s="30" t="s">
        <v>18</v>
      </c>
      <c r="I6" s="24" t="s">
        <v>19</v>
      </c>
      <c r="J6" s="236" t="s">
        <v>8</v>
      </c>
      <c r="K6" s="64" t="s">
        <v>34</v>
      </c>
      <c r="L6" s="63" t="s">
        <v>24</v>
      </c>
      <c r="R6" s="3" t="s">
        <v>87</v>
      </c>
    </row>
    <row r="7" spans="1:18" ht="18">
      <c r="A7" s="45"/>
      <c r="B7" s="368" t="s">
        <v>127</v>
      </c>
      <c r="C7" s="585">
        <v>2</v>
      </c>
      <c r="D7" s="65" t="s">
        <v>9</v>
      </c>
      <c r="E7" s="95" t="s">
        <v>46</v>
      </c>
      <c r="F7" s="32">
        <v>92</v>
      </c>
      <c r="G7" s="18">
        <v>93</v>
      </c>
      <c r="H7" s="18">
        <v>182</v>
      </c>
      <c r="I7" s="606">
        <v>173</v>
      </c>
      <c r="J7" s="435">
        <f t="shared" ref="J7:J16" si="0">SUM(F7:I7)</f>
        <v>540</v>
      </c>
      <c r="K7" s="1004"/>
      <c r="L7" s="1005"/>
    </row>
    <row r="8" spans="1:18" ht="18">
      <c r="A8" s="608"/>
      <c r="B8" s="865" t="s">
        <v>128</v>
      </c>
      <c r="C8" s="482">
        <v>1383</v>
      </c>
      <c r="D8" s="67" t="s">
        <v>9</v>
      </c>
      <c r="E8" s="121" t="s">
        <v>52</v>
      </c>
      <c r="F8" s="25">
        <v>89</v>
      </c>
      <c r="G8" s="10">
        <v>92</v>
      </c>
      <c r="H8" s="10">
        <v>177</v>
      </c>
      <c r="I8" s="26">
        <v>163</v>
      </c>
      <c r="J8" s="438">
        <f t="shared" si="0"/>
        <v>521</v>
      </c>
      <c r="K8" s="1004"/>
      <c r="L8" s="1005"/>
    </row>
    <row r="9" spans="1:18" ht="18.600000000000001" thickBot="1">
      <c r="A9" s="45"/>
      <c r="B9" s="870" t="s">
        <v>140</v>
      </c>
      <c r="C9" s="627">
        <v>2434</v>
      </c>
      <c r="D9" s="66" t="s">
        <v>9</v>
      </c>
      <c r="E9" s="97" t="s">
        <v>51</v>
      </c>
      <c r="F9" s="33">
        <v>92</v>
      </c>
      <c r="G9" s="21">
        <v>93</v>
      </c>
      <c r="H9" s="21">
        <v>179</v>
      </c>
      <c r="I9" s="518">
        <v>147</v>
      </c>
      <c r="J9" s="437">
        <f t="shared" si="0"/>
        <v>511</v>
      </c>
      <c r="K9" s="1004"/>
      <c r="L9" s="1005"/>
    </row>
    <row r="10" spans="1:18" ht="18">
      <c r="A10" s="608"/>
      <c r="B10" s="867" t="s">
        <v>184</v>
      </c>
      <c r="C10" s="585">
        <v>1281</v>
      </c>
      <c r="D10" s="65" t="s">
        <v>10</v>
      </c>
      <c r="E10" s="99" t="s">
        <v>46</v>
      </c>
      <c r="F10" s="32">
        <v>80</v>
      </c>
      <c r="G10" s="18">
        <v>87</v>
      </c>
      <c r="H10" s="18">
        <v>171</v>
      </c>
      <c r="I10" s="743">
        <v>156</v>
      </c>
      <c r="J10" s="625">
        <f t="shared" si="0"/>
        <v>494</v>
      </c>
      <c r="K10" s="562" t="str">
        <f t="shared" ref="K10" si="1">IF(J10&gt;549,"Yes","NO")</f>
        <v>NO</v>
      </c>
      <c r="L10" s="583"/>
    </row>
    <row r="11" spans="1:18" ht="18">
      <c r="A11" s="45"/>
      <c r="B11" s="865" t="s">
        <v>136</v>
      </c>
      <c r="C11" s="586">
        <v>506</v>
      </c>
      <c r="D11" s="824" t="s">
        <v>10</v>
      </c>
      <c r="E11" s="395" t="s">
        <v>51</v>
      </c>
      <c r="F11" s="25">
        <v>80</v>
      </c>
      <c r="G11" s="10">
        <v>80</v>
      </c>
      <c r="H11" s="10">
        <v>159</v>
      </c>
      <c r="I11" s="26">
        <v>167</v>
      </c>
      <c r="J11" s="1200">
        <f>SUM(F11:I11)</f>
        <v>486</v>
      </c>
      <c r="K11" s="561" t="str">
        <f t="shared" ref="K11" si="2">IF(J11&gt;489,"Yes","NO")</f>
        <v>NO</v>
      </c>
      <c r="L11" s="583" t="str">
        <f>IF(K11="Yes","S","")</f>
        <v/>
      </c>
    </row>
    <row r="12" spans="1:18" ht="18">
      <c r="A12" s="608"/>
      <c r="B12" s="865" t="s">
        <v>147</v>
      </c>
      <c r="C12" s="482">
        <v>1476</v>
      </c>
      <c r="D12" s="156" t="s">
        <v>10</v>
      </c>
      <c r="E12" s="120" t="s">
        <v>46</v>
      </c>
      <c r="F12" s="25">
        <v>91</v>
      </c>
      <c r="G12" s="10">
        <v>88</v>
      </c>
      <c r="H12" s="10">
        <v>149</v>
      </c>
      <c r="I12" s="26">
        <v>158</v>
      </c>
      <c r="J12" s="1199">
        <f>SUM(F12:I12)</f>
        <v>486</v>
      </c>
      <c r="K12" s="561" t="str">
        <f t="shared" ref="K12" si="3">IF(J12&gt;549,"Yes","NO")</f>
        <v>NO</v>
      </c>
      <c r="L12" s="583"/>
    </row>
    <row r="13" spans="1:18" ht="18">
      <c r="A13" s="45"/>
      <c r="B13" s="823" t="s">
        <v>133</v>
      </c>
      <c r="C13" s="511">
        <v>283</v>
      </c>
      <c r="D13" s="85" t="s">
        <v>10</v>
      </c>
      <c r="E13" s="100" t="s">
        <v>83</v>
      </c>
      <c r="F13" s="19">
        <v>83</v>
      </c>
      <c r="G13" s="20">
        <v>88</v>
      </c>
      <c r="H13" s="20">
        <v>164</v>
      </c>
      <c r="I13" s="745">
        <v>144</v>
      </c>
      <c r="J13" s="626">
        <f>SUM(F13:I13)</f>
        <v>479</v>
      </c>
      <c r="K13" s="562" t="str">
        <f t="shared" ref="K13" si="4">IF(J13&gt;549,"Yes","NO")</f>
        <v>NO</v>
      </c>
      <c r="L13" s="101" t="str">
        <f t="shared" ref="L13" si="5">IF(K13="Yes","M","")</f>
        <v/>
      </c>
    </row>
    <row r="14" spans="1:18" ht="18.600000000000001" thickBot="1">
      <c r="A14" s="45"/>
      <c r="B14" s="864" t="s">
        <v>131</v>
      </c>
      <c r="C14" s="663">
        <v>1668</v>
      </c>
      <c r="D14" s="314" t="s">
        <v>10</v>
      </c>
      <c r="E14" s="81" t="s">
        <v>46</v>
      </c>
      <c r="F14" s="33">
        <v>77</v>
      </c>
      <c r="G14" s="21">
        <v>90</v>
      </c>
      <c r="H14" s="21">
        <v>160</v>
      </c>
      <c r="I14" s="518">
        <v>143</v>
      </c>
      <c r="J14" s="437">
        <f>SUM(F14:I14)</f>
        <v>470</v>
      </c>
      <c r="K14" s="563" t="str">
        <f t="shared" ref="K14" si="6">IF(J14&gt;549,"Yes","NO")</f>
        <v>NO</v>
      </c>
      <c r="L14" s="584" t="str">
        <f t="shared" ref="L14" si="7">IF(K14="Yes","M","")</f>
        <v/>
      </c>
    </row>
    <row r="15" spans="1:18" ht="18">
      <c r="A15" s="746"/>
      <c r="B15" s="823" t="s">
        <v>188</v>
      </c>
      <c r="C15" s="511">
        <v>1109</v>
      </c>
      <c r="D15" s="85" t="s">
        <v>11</v>
      </c>
      <c r="E15" s="82" t="s">
        <v>46</v>
      </c>
      <c r="F15" s="744">
        <v>82</v>
      </c>
      <c r="G15" s="20">
        <v>90</v>
      </c>
      <c r="H15" s="20">
        <v>167</v>
      </c>
      <c r="I15" s="2">
        <v>141</v>
      </c>
      <c r="J15" s="626">
        <f>SUM(F15:I15)</f>
        <v>480</v>
      </c>
      <c r="K15" s="474" t="str">
        <f t="shared" ref="K15" si="8">IF(J15&gt;489,"Yes","NO")</f>
        <v>NO</v>
      </c>
      <c r="L15" s="101"/>
    </row>
    <row r="16" spans="1:18" ht="18">
      <c r="A16" s="475"/>
      <c r="B16" s="865" t="s">
        <v>129</v>
      </c>
      <c r="C16" s="482">
        <v>2218</v>
      </c>
      <c r="D16" s="116" t="s">
        <v>11</v>
      </c>
      <c r="E16" s="667" t="s">
        <v>52</v>
      </c>
      <c r="F16" s="826">
        <v>80</v>
      </c>
      <c r="G16" s="10">
        <v>85</v>
      </c>
      <c r="H16" s="10">
        <v>152</v>
      </c>
      <c r="I16" s="11">
        <v>158</v>
      </c>
      <c r="J16" s="827">
        <f t="shared" si="0"/>
        <v>475</v>
      </c>
      <c r="K16" s="474" t="str">
        <f t="shared" ref="K16" si="9">IF(J16&gt;489,"Yes","NO")</f>
        <v>NO</v>
      </c>
      <c r="L16" s="101"/>
    </row>
    <row r="17" spans="1:12" ht="18">
      <c r="A17" s="746"/>
      <c r="B17" s="823" t="s">
        <v>213</v>
      </c>
      <c r="C17" s="511">
        <v>1041</v>
      </c>
      <c r="D17" s="85" t="s">
        <v>11</v>
      </c>
      <c r="E17" s="82" t="s">
        <v>159</v>
      </c>
      <c r="F17" s="744">
        <v>84</v>
      </c>
      <c r="G17" s="20">
        <v>88</v>
      </c>
      <c r="H17" s="20">
        <v>155</v>
      </c>
      <c r="I17" s="2">
        <v>144</v>
      </c>
      <c r="J17" s="626">
        <f t="shared" ref="J17:J33" si="10">SUM(F17:I17)</f>
        <v>471</v>
      </c>
      <c r="K17" s="474" t="str">
        <f t="shared" ref="K17:K19" si="11">IF(J17&gt;489,"Yes","NO")</f>
        <v>NO</v>
      </c>
      <c r="L17" s="101"/>
    </row>
    <row r="18" spans="1:12" ht="18">
      <c r="A18" s="746"/>
      <c r="B18" s="823" t="s">
        <v>143</v>
      </c>
      <c r="C18" s="511">
        <v>1941</v>
      </c>
      <c r="D18" s="85" t="s">
        <v>11</v>
      </c>
      <c r="E18" s="82" t="s">
        <v>44</v>
      </c>
      <c r="F18" s="744">
        <v>84</v>
      </c>
      <c r="G18" s="20">
        <v>86</v>
      </c>
      <c r="H18" s="20">
        <v>148</v>
      </c>
      <c r="I18" s="2">
        <v>147</v>
      </c>
      <c r="J18" s="626">
        <f t="shared" si="10"/>
        <v>465</v>
      </c>
      <c r="K18" s="474" t="str">
        <f t="shared" si="11"/>
        <v>NO</v>
      </c>
      <c r="L18" s="101"/>
    </row>
    <row r="19" spans="1:12" ht="18">
      <c r="A19" s="746"/>
      <c r="B19" s="371" t="s">
        <v>139</v>
      </c>
      <c r="C19" s="511">
        <v>3623</v>
      </c>
      <c r="D19" s="85" t="s">
        <v>11</v>
      </c>
      <c r="E19" s="82" t="s">
        <v>46</v>
      </c>
      <c r="F19" s="744">
        <v>77</v>
      </c>
      <c r="G19" s="20">
        <v>89</v>
      </c>
      <c r="H19" s="20">
        <v>150</v>
      </c>
      <c r="I19" s="2">
        <v>139</v>
      </c>
      <c r="J19" s="626">
        <f t="shared" si="10"/>
        <v>455</v>
      </c>
      <c r="K19" s="474" t="str">
        <f t="shared" si="11"/>
        <v>NO</v>
      </c>
      <c r="L19" s="101"/>
    </row>
    <row r="20" spans="1:12" ht="18">
      <c r="A20" s="45"/>
      <c r="B20" s="823" t="s">
        <v>185</v>
      </c>
      <c r="C20" s="511">
        <v>309</v>
      </c>
      <c r="D20" s="85" t="s">
        <v>11</v>
      </c>
      <c r="E20" s="82" t="s">
        <v>186</v>
      </c>
      <c r="F20" s="607">
        <v>85</v>
      </c>
      <c r="G20" s="20">
        <v>77</v>
      </c>
      <c r="H20" s="20">
        <v>128</v>
      </c>
      <c r="I20" s="2">
        <v>136</v>
      </c>
      <c r="J20" s="626">
        <f t="shared" si="10"/>
        <v>426</v>
      </c>
      <c r="K20" s="474" t="str">
        <f t="shared" ref="K20" si="12">IF(J20&gt;519,"Yes","NO")</f>
        <v>NO</v>
      </c>
      <c r="L20" s="101" t="str">
        <f>IF(K20="Yes","G","")</f>
        <v/>
      </c>
    </row>
    <row r="21" spans="1:12" ht="18.600000000000001" thickBot="1">
      <c r="A21" s="45"/>
      <c r="B21" s="313" t="s">
        <v>137</v>
      </c>
      <c r="C21" s="628">
        <v>2036</v>
      </c>
      <c r="D21" s="69" t="s">
        <v>11</v>
      </c>
      <c r="E21" s="88" t="s">
        <v>52</v>
      </c>
      <c r="F21" s="612">
        <v>69</v>
      </c>
      <c r="G21" s="21">
        <v>76</v>
      </c>
      <c r="H21" s="21">
        <v>140</v>
      </c>
      <c r="I21" s="12">
        <v>110</v>
      </c>
      <c r="J21" s="629">
        <f t="shared" si="10"/>
        <v>395</v>
      </c>
      <c r="K21" s="105" t="str">
        <f t="shared" ref="K21" si="13">IF(J21&gt;519,"Yes","NO")</f>
        <v>NO</v>
      </c>
      <c r="L21" s="102" t="str">
        <f>IF(K21="Yes","G","")</f>
        <v/>
      </c>
    </row>
    <row r="22" spans="1:12" ht="18">
      <c r="A22" s="608"/>
      <c r="B22" s="374" t="s">
        <v>157</v>
      </c>
      <c r="C22" s="587">
        <v>1079</v>
      </c>
      <c r="D22" s="202" t="s">
        <v>12</v>
      </c>
      <c r="E22" s="200" t="s">
        <v>44</v>
      </c>
      <c r="F22" s="32">
        <v>86</v>
      </c>
      <c r="G22" s="18">
        <v>90</v>
      </c>
      <c r="H22" s="18">
        <v>178</v>
      </c>
      <c r="I22" s="743">
        <v>175</v>
      </c>
      <c r="J22" s="436">
        <f t="shared" si="10"/>
        <v>529</v>
      </c>
      <c r="K22" s="562" t="str">
        <f t="shared" ref="K22" si="14">IF(J22&gt;489,"Yes","NO")</f>
        <v>Yes</v>
      </c>
      <c r="L22" s="101" t="s">
        <v>10</v>
      </c>
    </row>
    <row r="23" spans="1:12" ht="18">
      <c r="A23" s="45"/>
      <c r="B23" s="374" t="s">
        <v>219</v>
      </c>
      <c r="C23" s="587">
        <v>1569</v>
      </c>
      <c r="D23" s="202" t="s">
        <v>12</v>
      </c>
      <c r="E23" s="200" t="s">
        <v>51</v>
      </c>
      <c r="F23" s="19">
        <v>86</v>
      </c>
      <c r="G23" s="20">
        <v>85</v>
      </c>
      <c r="H23" s="20">
        <v>151</v>
      </c>
      <c r="I23" s="745">
        <v>152</v>
      </c>
      <c r="J23" s="436">
        <f t="shared" si="10"/>
        <v>474</v>
      </c>
      <c r="K23" s="562" t="str">
        <f t="shared" ref="K23:K24" si="15">IF(J23&gt;489,"Yes","NO")</f>
        <v>NO</v>
      </c>
      <c r="L23" s="101" t="str">
        <f t="shared" ref="L23" si="16">IF(K23="Yes","S","")</f>
        <v/>
      </c>
    </row>
    <row r="24" spans="1:12" ht="18">
      <c r="A24" s="746"/>
      <c r="B24" s="371" t="s">
        <v>192</v>
      </c>
      <c r="C24" s="588">
        <v>1264</v>
      </c>
      <c r="D24" s="203" t="s">
        <v>12</v>
      </c>
      <c r="E24" s="828" t="s">
        <v>46</v>
      </c>
      <c r="F24" s="19">
        <v>74</v>
      </c>
      <c r="G24" s="20">
        <v>75</v>
      </c>
      <c r="H24" s="20">
        <v>139</v>
      </c>
      <c r="I24" s="745">
        <v>137</v>
      </c>
      <c r="J24" s="438">
        <f t="shared" si="10"/>
        <v>425</v>
      </c>
      <c r="K24" s="562" t="str">
        <f t="shared" si="15"/>
        <v>NO</v>
      </c>
      <c r="L24" s="101"/>
    </row>
    <row r="25" spans="1:12" ht="18">
      <c r="A25" s="45"/>
      <c r="B25" s="148" t="s">
        <v>207</v>
      </c>
      <c r="C25" s="586">
        <v>723</v>
      </c>
      <c r="D25" s="379" t="s">
        <v>12</v>
      </c>
      <c r="E25" s="121" t="s">
        <v>44</v>
      </c>
      <c r="F25" s="25">
        <v>84</v>
      </c>
      <c r="G25" s="10">
        <v>83</v>
      </c>
      <c r="H25" s="10">
        <v>143</v>
      </c>
      <c r="I25" s="26">
        <v>109</v>
      </c>
      <c r="J25" s="438">
        <f t="shared" si="10"/>
        <v>419</v>
      </c>
      <c r="K25" s="304" t="str">
        <f>IF(J25&gt;519,"Yes","NO")</f>
        <v>NO</v>
      </c>
      <c r="L25" s="583" t="str">
        <f t="shared" ref="L25" si="17">IF(K25="Yes","G","")</f>
        <v/>
      </c>
    </row>
    <row r="26" spans="1:12" ht="18">
      <c r="A26" s="359"/>
      <c r="B26" s="371" t="s">
        <v>221</v>
      </c>
      <c r="C26" s="588">
        <v>1207</v>
      </c>
      <c r="D26" s="203" t="s">
        <v>12</v>
      </c>
      <c r="E26" s="394" t="s">
        <v>52</v>
      </c>
      <c r="F26" s="19">
        <v>82</v>
      </c>
      <c r="G26" s="20">
        <v>83</v>
      </c>
      <c r="H26" s="20">
        <v>127</v>
      </c>
      <c r="I26" s="745">
        <v>124</v>
      </c>
      <c r="J26" s="438">
        <f t="shared" si="10"/>
        <v>416</v>
      </c>
      <c r="K26" s="562" t="str">
        <f t="shared" ref="K26" si="18">IF(J26&gt;489,"Yes","NO")</f>
        <v>NO</v>
      </c>
      <c r="L26" s="101" t="str">
        <f t="shared" ref="L26" si="19">IF(K26="Yes","S","")</f>
        <v/>
      </c>
    </row>
    <row r="27" spans="1:12" ht="18">
      <c r="A27" s="746"/>
      <c r="B27" s="371" t="s">
        <v>144</v>
      </c>
      <c r="C27" s="588">
        <v>1143</v>
      </c>
      <c r="D27" s="203" t="s">
        <v>12</v>
      </c>
      <c r="E27" s="394" t="s">
        <v>51</v>
      </c>
      <c r="F27" s="19">
        <v>78</v>
      </c>
      <c r="G27" s="20">
        <v>79</v>
      </c>
      <c r="H27" s="20">
        <v>125</v>
      </c>
      <c r="I27" s="745">
        <v>123</v>
      </c>
      <c r="J27" s="438">
        <f t="shared" si="10"/>
        <v>405</v>
      </c>
      <c r="K27" s="562" t="str">
        <f t="shared" ref="K27" si="20">IF(J27&gt;489,"Yes","NO")</f>
        <v>NO</v>
      </c>
      <c r="L27" s="101"/>
    </row>
    <row r="28" spans="1:12" ht="18">
      <c r="A28" s="746"/>
      <c r="B28" s="371" t="s">
        <v>121</v>
      </c>
      <c r="C28" s="588">
        <v>1577</v>
      </c>
      <c r="D28" s="203" t="s">
        <v>12</v>
      </c>
      <c r="E28" s="394" t="s">
        <v>44</v>
      </c>
      <c r="F28" s="19">
        <v>75</v>
      </c>
      <c r="G28" s="20">
        <v>76</v>
      </c>
      <c r="H28" s="20">
        <v>136</v>
      </c>
      <c r="I28" s="745">
        <v>114</v>
      </c>
      <c r="J28" s="438">
        <f t="shared" si="10"/>
        <v>401</v>
      </c>
      <c r="K28" s="562" t="str">
        <f t="shared" ref="K28" si="21">IF(J28&gt;489,"Yes","NO")</f>
        <v>NO</v>
      </c>
      <c r="L28" s="101"/>
    </row>
    <row r="29" spans="1:12" ht="18">
      <c r="A29" s="746"/>
      <c r="B29" s="371" t="s">
        <v>190</v>
      </c>
      <c r="C29" s="588">
        <v>1291</v>
      </c>
      <c r="D29" s="203" t="s">
        <v>12</v>
      </c>
      <c r="E29" s="201" t="s">
        <v>46</v>
      </c>
      <c r="F29" s="19">
        <v>78</v>
      </c>
      <c r="G29" s="20">
        <v>50</v>
      </c>
      <c r="H29" s="20">
        <v>101</v>
      </c>
      <c r="I29" s="745">
        <v>124</v>
      </c>
      <c r="J29" s="438">
        <f t="shared" si="10"/>
        <v>353</v>
      </c>
      <c r="K29" s="562" t="str">
        <f t="shared" ref="K29" si="22">IF(J29&gt;489,"Yes","NO")</f>
        <v>NO</v>
      </c>
      <c r="L29" s="101"/>
    </row>
    <row r="30" spans="1:12" ht="18">
      <c r="A30" s="746"/>
      <c r="B30" s="371" t="s">
        <v>141</v>
      </c>
      <c r="C30" s="588">
        <v>1723</v>
      </c>
      <c r="D30" s="203" t="s">
        <v>12</v>
      </c>
      <c r="E30" s="394" t="s">
        <v>52</v>
      </c>
      <c r="F30" s="19">
        <v>54</v>
      </c>
      <c r="G30" s="20">
        <v>51</v>
      </c>
      <c r="H30" s="20">
        <v>95</v>
      </c>
      <c r="I30" s="745">
        <v>103</v>
      </c>
      <c r="J30" s="438">
        <f t="shared" si="10"/>
        <v>303</v>
      </c>
      <c r="K30" s="562" t="str">
        <f t="shared" ref="K30" si="23">IF(J30&gt;489,"Yes","NO")</f>
        <v>NO</v>
      </c>
      <c r="L30" s="101"/>
    </row>
    <row r="31" spans="1:12" ht="18">
      <c r="A31" s="475"/>
      <c r="B31" s="371" t="s">
        <v>122</v>
      </c>
      <c r="C31" s="588">
        <v>1580</v>
      </c>
      <c r="D31" s="203" t="s">
        <v>12</v>
      </c>
      <c r="E31" s="201" t="s">
        <v>52</v>
      </c>
      <c r="F31" s="19">
        <v>78</v>
      </c>
      <c r="G31" s="20">
        <v>54</v>
      </c>
      <c r="H31" s="20">
        <v>76</v>
      </c>
      <c r="I31" s="745">
        <v>81</v>
      </c>
      <c r="J31" s="438">
        <f t="shared" si="10"/>
        <v>289</v>
      </c>
      <c r="K31" s="562" t="str">
        <f t="shared" ref="K31:K33" si="24">IF(J31&gt;489,"Yes","NO")</f>
        <v>NO</v>
      </c>
      <c r="L31" s="101"/>
    </row>
    <row r="32" spans="1:12" ht="18">
      <c r="A32" s="608"/>
      <c r="B32" s="371" t="s">
        <v>235</v>
      </c>
      <c r="C32" s="588">
        <v>2504</v>
      </c>
      <c r="D32" s="203" t="s">
        <v>12</v>
      </c>
      <c r="E32" s="201" t="s">
        <v>52</v>
      </c>
      <c r="F32" s="19">
        <v>59</v>
      </c>
      <c r="G32" s="20">
        <v>51</v>
      </c>
      <c r="H32" s="20">
        <v>49</v>
      </c>
      <c r="I32" s="745">
        <v>70</v>
      </c>
      <c r="J32" s="438">
        <f t="shared" si="10"/>
        <v>229</v>
      </c>
      <c r="K32" s="562" t="str">
        <f t="shared" ref="K32" si="25">IF(J32&gt;489,"Yes","NO")</f>
        <v>NO</v>
      </c>
      <c r="L32" s="101"/>
    </row>
    <row r="33" spans="1:12" ht="18.600000000000001" thickBot="1">
      <c r="A33" s="475"/>
      <c r="B33" s="371" t="s">
        <v>193</v>
      </c>
      <c r="C33" s="588">
        <v>1815</v>
      </c>
      <c r="D33" s="203" t="s">
        <v>12</v>
      </c>
      <c r="E33" s="394" t="s">
        <v>52</v>
      </c>
      <c r="F33" s="33">
        <v>22</v>
      </c>
      <c r="G33" s="21">
        <v>37</v>
      </c>
      <c r="H33" s="21">
        <v>49</v>
      </c>
      <c r="I33" s="518">
        <v>72</v>
      </c>
      <c r="J33" s="438">
        <f t="shared" si="10"/>
        <v>180</v>
      </c>
      <c r="K33" s="562" t="str">
        <f t="shared" si="24"/>
        <v>NO</v>
      </c>
      <c r="L33" s="101"/>
    </row>
    <row r="34" spans="1:12" ht="26.25" customHeight="1" thickBot="1">
      <c r="B34" s="110" t="s">
        <v>27</v>
      </c>
      <c r="C34" s="1000" t="s">
        <v>29</v>
      </c>
      <c r="D34" s="1001"/>
      <c r="E34" s="1001"/>
      <c r="F34" s="1002"/>
      <c r="G34" s="1002"/>
      <c r="H34" s="1002"/>
      <c r="I34" s="1002"/>
      <c r="J34" s="1001"/>
      <c r="K34" s="1001"/>
      <c r="L34" s="1003"/>
    </row>
    <row r="35" spans="1:12">
      <c r="C35" s="145"/>
      <c r="E35" s="3">
        <f>COUNTA(E7:E33)</f>
        <v>27</v>
      </c>
    </row>
    <row r="36" spans="1:12" s="45" customFormat="1" ht="13.8">
      <c r="B36" s="514"/>
      <c r="C36" s="466"/>
      <c r="D36" s="999"/>
      <c r="E36" s="999"/>
      <c r="F36" s="514"/>
      <c r="G36" s="999"/>
      <c r="H36" s="999"/>
      <c r="I36" s="999"/>
      <c r="J36" s="514"/>
      <c r="K36" s="999"/>
      <c r="L36" s="999"/>
    </row>
    <row r="37" spans="1:12" s="45" customFormat="1" ht="6.75" customHeight="1">
      <c r="B37" s="999"/>
      <c r="C37" s="999"/>
      <c r="D37" s="999"/>
      <c r="E37" s="999"/>
      <c r="F37" s="999"/>
      <c r="G37" s="999"/>
      <c r="H37" s="999"/>
      <c r="I37" s="999"/>
      <c r="J37" s="999"/>
      <c r="K37" s="999"/>
      <c r="L37" s="999"/>
    </row>
    <row r="38" spans="1:12" s="45" customFormat="1" ht="13.8">
      <c r="B38" s="514"/>
      <c r="C38" s="466"/>
      <c r="D38" s="999"/>
      <c r="E38" s="999"/>
      <c r="F38" s="514"/>
      <c r="G38" s="999"/>
      <c r="H38" s="999"/>
      <c r="I38" s="999"/>
      <c r="J38" s="514"/>
      <c r="K38" s="999"/>
      <c r="L38" s="999"/>
    </row>
    <row r="39" spans="1:12" s="45" customFormat="1" ht="5.25" customHeight="1">
      <c r="B39" s="999"/>
      <c r="C39" s="999"/>
      <c r="D39" s="999"/>
      <c r="E39" s="999"/>
      <c r="F39" s="999"/>
      <c r="G39" s="999"/>
      <c r="H39" s="999"/>
      <c r="I39" s="999"/>
      <c r="J39" s="999"/>
      <c r="K39" s="999"/>
      <c r="L39" s="999"/>
    </row>
    <row r="40" spans="1:12" s="45" customFormat="1" ht="13.8">
      <c r="B40" s="514"/>
      <c r="C40" s="466"/>
      <c r="D40" s="999"/>
      <c r="E40" s="999"/>
      <c r="F40" s="514"/>
      <c r="G40" s="999"/>
      <c r="H40" s="999"/>
      <c r="I40" s="999"/>
      <c r="J40" s="514"/>
      <c r="K40" s="999"/>
      <c r="L40" s="999"/>
    </row>
    <row r="41" spans="1:12" s="45" customFormat="1" ht="7.5" customHeight="1">
      <c r="B41" s="999"/>
      <c r="C41" s="999"/>
      <c r="D41" s="999"/>
      <c r="E41" s="999"/>
      <c r="F41" s="999"/>
      <c r="G41" s="999"/>
      <c r="H41" s="999"/>
      <c r="I41" s="999"/>
      <c r="J41" s="999"/>
      <c r="K41" s="999"/>
      <c r="L41" s="999"/>
    </row>
    <row r="42" spans="1:12" s="45" customFormat="1" ht="13.8">
      <c r="B42" s="514"/>
      <c r="C42" s="466"/>
      <c r="D42" s="999"/>
      <c r="E42" s="999"/>
      <c r="F42" s="514"/>
      <c r="G42" s="999"/>
      <c r="H42" s="999"/>
      <c r="I42" s="999"/>
      <c r="J42" s="514"/>
      <c r="K42" s="999"/>
      <c r="L42" s="999"/>
    </row>
    <row r="43" spans="1:12">
      <c r="B43" s="516"/>
      <c r="C43" s="513"/>
      <c r="D43" s="513"/>
      <c r="E43" s="513"/>
      <c r="F43" s="513"/>
      <c r="G43" s="513"/>
      <c r="H43" s="513"/>
      <c r="I43" s="513"/>
      <c r="J43" s="355"/>
      <c r="K43" s="513"/>
      <c r="L43" s="513"/>
    </row>
    <row r="44" spans="1:12">
      <c r="B44" s="998"/>
      <c r="C44" s="998"/>
      <c r="D44" s="513"/>
      <c r="E44" s="513"/>
      <c r="F44" s="513"/>
      <c r="G44" s="513"/>
      <c r="H44" s="513"/>
      <c r="I44" s="513"/>
      <c r="J44" s="355"/>
      <c r="K44" s="513"/>
      <c r="L44" s="513"/>
    </row>
    <row r="45" spans="1:12">
      <c r="B45" s="515"/>
      <c r="C45" s="383"/>
      <c r="D45" s="513"/>
      <c r="E45" s="513"/>
      <c r="F45" s="513"/>
      <c r="G45" s="513"/>
      <c r="H45" s="513"/>
      <c r="I45" s="513"/>
      <c r="J45" s="355"/>
      <c r="K45" s="513"/>
      <c r="L45" s="513"/>
    </row>
    <row r="46" spans="1:12">
      <c r="B46" s="515"/>
      <c r="C46" s="383"/>
      <c r="D46" s="513"/>
      <c r="E46" s="513"/>
      <c r="F46" s="513"/>
      <c r="G46" s="513"/>
      <c r="H46" s="513"/>
      <c r="I46" s="513"/>
      <c r="J46" s="355"/>
      <c r="K46" s="513"/>
      <c r="L46" s="513"/>
    </row>
    <row r="47" spans="1:12">
      <c r="B47" s="515"/>
      <c r="C47" s="383"/>
      <c r="D47" s="513"/>
      <c r="E47" s="513"/>
      <c r="F47" s="513"/>
      <c r="G47" s="513"/>
      <c r="H47" s="513"/>
      <c r="I47" s="513"/>
      <c r="J47" s="355"/>
      <c r="K47" s="513"/>
      <c r="L47" s="513"/>
    </row>
    <row r="48" spans="1:12">
      <c r="B48" s="515"/>
      <c r="C48" s="383"/>
      <c r="D48" s="513"/>
      <c r="E48" s="513"/>
      <c r="F48" s="513"/>
      <c r="G48" s="513"/>
      <c r="H48" s="513"/>
      <c r="I48" s="513"/>
      <c r="J48" s="355"/>
      <c r="K48" s="513"/>
      <c r="L48" s="513"/>
    </row>
    <row r="49" spans="2:12">
      <c r="B49" s="515"/>
      <c r="C49" s="383"/>
      <c r="D49" s="513"/>
      <c r="E49" s="513"/>
      <c r="F49" s="513"/>
      <c r="G49" s="513"/>
      <c r="H49" s="513"/>
      <c r="I49" s="513"/>
      <c r="J49" s="355"/>
      <c r="K49" s="513"/>
      <c r="L49" s="513"/>
    </row>
    <row r="50" spans="2:12">
      <c r="B50" s="515"/>
      <c r="C50" s="383"/>
      <c r="D50" s="513"/>
      <c r="E50" s="513"/>
      <c r="F50" s="513"/>
      <c r="G50" s="513"/>
      <c r="H50" s="513"/>
      <c r="I50" s="513"/>
      <c r="J50" s="355"/>
      <c r="K50" s="513"/>
      <c r="L50" s="513"/>
    </row>
    <row r="51" spans="2:12">
      <c r="B51" s="515"/>
      <c r="C51" s="383"/>
      <c r="D51" s="513"/>
      <c r="E51" s="513"/>
      <c r="F51" s="513"/>
      <c r="G51" s="513"/>
      <c r="H51" s="513"/>
      <c r="I51" s="513"/>
      <c r="J51" s="355"/>
      <c r="K51" s="513"/>
      <c r="L51" s="513"/>
    </row>
    <row r="52" spans="2:12">
      <c r="B52" s="515"/>
      <c r="C52" s="383"/>
      <c r="D52" s="513"/>
      <c r="E52" s="513"/>
      <c r="F52" s="513"/>
      <c r="G52" s="513"/>
      <c r="H52" s="513"/>
      <c r="I52" s="513"/>
      <c r="J52" s="355"/>
      <c r="K52" s="513"/>
      <c r="L52" s="513"/>
    </row>
    <row r="53" spans="2:12">
      <c r="B53" s="515"/>
      <c r="C53" s="384"/>
      <c r="D53" s="513"/>
      <c r="E53" s="513"/>
      <c r="F53" s="513"/>
      <c r="G53" s="513"/>
      <c r="H53" s="513"/>
      <c r="I53" s="513"/>
      <c r="J53" s="355"/>
      <c r="K53" s="513"/>
      <c r="L53" s="513"/>
    </row>
    <row r="54" spans="2:12">
      <c r="B54" s="516"/>
      <c r="C54" s="513"/>
      <c r="D54" s="513"/>
      <c r="E54" s="513"/>
      <c r="F54" s="513"/>
      <c r="G54" s="513"/>
      <c r="H54" s="513"/>
      <c r="I54" s="513"/>
      <c r="J54" s="355"/>
      <c r="K54" s="513"/>
      <c r="L54" s="513"/>
    </row>
    <row r="55" spans="2:12">
      <c r="B55" s="516"/>
      <c r="C55" s="513"/>
      <c r="D55" s="513"/>
      <c r="E55" s="513"/>
      <c r="F55" s="513"/>
      <c r="G55" s="513"/>
      <c r="H55" s="513"/>
      <c r="I55" s="513"/>
      <c r="J55" s="355"/>
      <c r="K55" s="513"/>
      <c r="L55" s="513"/>
    </row>
  </sheetData>
  <sortState ref="B23:J34">
    <sortCondition descending="1" ref="J22"/>
  </sortState>
  <mergeCells count="21">
    <mergeCell ref="C34:L34"/>
    <mergeCell ref="K7:L9"/>
    <mergeCell ref="B5:K5"/>
    <mergeCell ref="I3:L3"/>
    <mergeCell ref="B3:H3"/>
    <mergeCell ref="B44:C44"/>
    <mergeCell ref="D42:E42"/>
    <mergeCell ref="G42:I42"/>
    <mergeCell ref="K42:L42"/>
    <mergeCell ref="D36:E36"/>
    <mergeCell ref="B39:L39"/>
    <mergeCell ref="D40:E40"/>
    <mergeCell ref="G40:I40"/>
    <mergeCell ref="K40:L40"/>
    <mergeCell ref="B41:L41"/>
    <mergeCell ref="G36:I36"/>
    <mergeCell ref="K36:L36"/>
    <mergeCell ref="B37:L37"/>
    <mergeCell ref="D38:E38"/>
    <mergeCell ref="G38:I38"/>
    <mergeCell ref="K38:L38"/>
  </mergeCells>
  <pageMargins left="0.23622047244094491" right="0.23622047244094491" top="0.74803149606299213" bottom="0.74803149606299213" header="0.31496062992125984" footer="0.31496062992125984"/>
  <pageSetup paperSize="9" scale="8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64"/>
  <sheetViews>
    <sheetView zoomScale="70" zoomScaleNormal="70" workbookViewId="0">
      <selection activeCell="L6" sqref="L6"/>
    </sheetView>
  </sheetViews>
  <sheetFormatPr defaultRowHeight="15.6"/>
  <cols>
    <col min="1" max="1" width="3.6640625" customWidth="1"/>
    <col min="2" max="2" width="25.6640625" style="140" customWidth="1"/>
    <col min="3" max="3" width="6.109375" style="479" customWidth="1"/>
    <col min="4" max="4" width="9.109375" style="140"/>
    <col min="6" max="7" width="6" customWidth="1"/>
    <col min="8" max="8" width="6" style="418" customWidth="1"/>
    <col min="9" max="11" width="6" customWidth="1"/>
    <col min="12" max="12" width="9.109375" style="429"/>
    <col min="13" max="13" width="9.109375" style="108"/>
    <col min="15" max="15" width="2.109375" customWidth="1"/>
  </cols>
  <sheetData>
    <row r="1" spans="1:14" ht="15" thickBot="1">
      <c r="A1" t="s">
        <v>87</v>
      </c>
      <c r="C1" s="94"/>
      <c r="D1"/>
      <c r="H1"/>
      <c r="L1"/>
    </row>
    <row r="2" spans="1:14" ht="21" thickBot="1">
      <c r="B2" s="966" t="s">
        <v>174</v>
      </c>
      <c r="C2" s="967"/>
      <c r="D2" s="967"/>
      <c r="E2" s="967"/>
      <c r="F2" s="967"/>
      <c r="G2" s="967"/>
      <c r="H2" s="967"/>
      <c r="I2" s="1006" t="s">
        <v>173</v>
      </c>
      <c r="J2" s="1007"/>
      <c r="K2" s="1007"/>
      <c r="L2" s="1007"/>
      <c r="M2" s="1007"/>
      <c r="N2" s="1008"/>
    </row>
    <row r="3" spans="1:14" ht="16.2" thickBot="1"/>
    <row r="4" spans="1:14" ht="21" thickBot="1">
      <c r="B4" s="969" t="s">
        <v>175</v>
      </c>
      <c r="C4" s="970"/>
      <c r="D4" s="970"/>
      <c r="E4" s="970"/>
      <c r="F4" s="970"/>
      <c r="G4" s="970"/>
      <c r="H4" s="970"/>
      <c r="I4" s="970"/>
      <c r="J4" s="970"/>
      <c r="K4" s="970"/>
      <c r="L4" s="970"/>
      <c r="M4" s="970"/>
      <c r="N4" s="971"/>
    </row>
    <row r="5" spans="1:14" ht="31.8" thickBot="1">
      <c r="B5" s="147" t="s">
        <v>0</v>
      </c>
      <c r="C5" s="596" t="s">
        <v>1</v>
      </c>
      <c r="D5" s="252" t="s">
        <v>42</v>
      </c>
      <c r="E5" s="70" t="s">
        <v>43</v>
      </c>
      <c r="F5" s="512" t="s">
        <v>2</v>
      </c>
      <c r="G5" s="517" t="s">
        <v>3</v>
      </c>
      <c r="H5" s="517" t="s">
        <v>4</v>
      </c>
      <c r="I5" s="517" t="s">
        <v>5</v>
      </c>
      <c r="J5" s="517" t="s">
        <v>6</v>
      </c>
      <c r="K5" s="517" t="s">
        <v>7</v>
      </c>
      <c r="L5" s="597" t="s">
        <v>8</v>
      </c>
      <c r="M5" s="598" t="s">
        <v>34</v>
      </c>
      <c r="N5" s="599" t="s">
        <v>24</v>
      </c>
    </row>
    <row r="6" spans="1:14" ht="18">
      <c r="B6" s="368" t="s">
        <v>191</v>
      </c>
      <c r="C6" s="422">
        <v>1194</v>
      </c>
      <c r="D6" s="369" t="s">
        <v>9</v>
      </c>
      <c r="E6" s="95" t="s">
        <v>44</v>
      </c>
      <c r="F6" s="32">
        <v>90</v>
      </c>
      <c r="G6" s="18">
        <v>89</v>
      </c>
      <c r="H6" s="18">
        <v>92</v>
      </c>
      <c r="I6" s="18">
        <v>94</v>
      </c>
      <c r="J6" s="18">
        <v>92</v>
      </c>
      <c r="K6" s="951">
        <v>91</v>
      </c>
      <c r="L6" s="600">
        <f>SUM(F6:K6)</f>
        <v>548</v>
      </c>
      <c r="M6" s="1236"/>
      <c r="N6" s="1237"/>
    </row>
    <row r="7" spans="1:14" ht="18">
      <c r="B7" s="148" t="s">
        <v>127</v>
      </c>
      <c r="C7" s="480">
        <v>2</v>
      </c>
      <c r="D7" s="156" t="s">
        <v>9</v>
      </c>
      <c r="E7" s="121" t="s">
        <v>46</v>
      </c>
      <c r="F7" s="25">
        <v>94</v>
      </c>
      <c r="G7" s="10">
        <v>90</v>
      </c>
      <c r="H7" s="10">
        <v>91</v>
      </c>
      <c r="I7" s="10">
        <v>95</v>
      </c>
      <c r="J7" s="10">
        <v>92</v>
      </c>
      <c r="K7" s="26">
        <v>85</v>
      </c>
      <c r="L7" s="478">
        <f t="shared" ref="L7" si="0">SUM(F7:K7)</f>
        <v>547</v>
      </c>
      <c r="M7" s="1016"/>
      <c r="N7" s="1017"/>
    </row>
    <row r="8" spans="1:14" ht="18">
      <c r="B8" s="374" t="s">
        <v>140</v>
      </c>
      <c r="C8" s="425">
        <v>2434</v>
      </c>
      <c r="D8" s="375" t="s">
        <v>9</v>
      </c>
      <c r="E8" s="119" t="s">
        <v>51</v>
      </c>
      <c r="F8" s="22">
        <v>88</v>
      </c>
      <c r="G8" s="1">
        <v>87</v>
      </c>
      <c r="H8" s="1">
        <v>88</v>
      </c>
      <c r="I8" s="1">
        <v>91</v>
      </c>
      <c r="J8" s="1">
        <v>85</v>
      </c>
      <c r="K8" s="23">
        <v>89</v>
      </c>
      <c r="L8" s="476">
        <f>SUM(F8:K8)</f>
        <v>528</v>
      </c>
      <c r="M8" s="1016"/>
      <c r="N8" s="1017"/>
    </row>
    <row r="9" spans="1:14" ht="18.600000000000001" thickBot="1">
      <c r="B9" s="864" t="s">
        <v>128</v>
      </c>
      <c r="C9" s="424">
        <v>1383</v>
      </c>
      <c r="D9" s="314" t="s">
        <v>9</v>
      </c>
      <c r="E9" s="97" t="s">
        <v>52</v>
      </c>
      <c r="F9" s="33">
        <v>90</v>
      </c>
      <c r="G9" s="21">
        <v>90</v>
      </c>
      <c r="H9" s="21">
        <v>79</v>
      </c>
      <c r="I9" s="21">
        <v>82</v>
      </c>
      <c r="J9" s="21">
        <v>85</v>
      </c>
      <c r="K9" s="518">
        <v>88</v>
      </c>
      <c r="L9" s="477">
        <f>SUM(F9:K9)</f>
        <v>514</v>
      </c>
      <c r="M9" s="1016"/>
      <c r="N9" s="1017"/>
    </row>
    <row r="10" spans="1:14" ht="18">
      <c r="B10" s="865" t="s">
        <v>157</v>
      </c>
      <c r="C10" s="480">
        <v>1079</v>
      </c>
      <c r="D10" s="156" t="s">
        <v>10</v>
      </c>
      <c r="E10" s="121" t="s">
        <v>44</v>
      </c>
      <c r="F10" s="25">
        <v>84</v>
      </c>
      <c r="G10" s="10">
        <v>96</v>
      </c>
      <c r="H10" s="10">
        <v>87</v>
      </c>
      <c r="I10" s="10">
        <v>89</v>
      </c>
      <c r="J10" s="10">
        <v>88</v>
      </c>
      <c r="K10" s="26">
        <v>93</v>
      </c>
      <c r="L10" s="478">
        <f>SUM(F10:K10)</f>
        <v>537</v>
      </c>
      <c r="M10" s="594" t="str">
        <f t="shared" ref="M10:M17" si="1">IF(L10&gt;559,"Yes","NO")</f>
        <v>NO</v>
      </c>
      <c r="N10" s="134" t="str">
        <f t="shared" ref="N10" si="2">IF(M10="Yes","M","")</f>
        <v/>
      </c>
    </row>
    <row r="11" spans="1:14" ht="18">
      <c r="B11" s="865" t="s">
        <v>229</v>
      </c>
      <c r="C11" s="1252">
        <v>1332</v>
      </c>
      <c r="D11" s="1253" t="s">
        <v>10</v>
      </c>
      <c r="E11" s="1254" t="s">
        <v>159</v>
      </c>
      <c r="F11" s="1255">
        <v>87</v>
      </c>
      <c r="G11" s="1256">
        <v>89</v>
      </c>
      <c r="H11" s="1256">
        <v>91</v>
      </c>
      <c r="I11" s="1256">
        <v>86</v>
      </c>
      <c r="J11" s="1256">
        <v>88</v>
      </c>
      <c r="K11" s="1257">
        <v>88</v>
      </c>
      <c r="L11" s="1258">
        <f>SUM(F11:K11)</f>
        <v>529</v>
      </c>
      <c r="M11" s="1264" t="str">
        <f t="shared" si="1"/>
        <v>NO</v>
      </c>
      <c r="N11" s="131"/>
    </row>
    <row r="12" spans="1:14" ht="18">
      <c r="B12" s="865" t="s">
        <v>135</v>
      </c>
      <c r="C12" s="480">
        <v>1281</v>
      </c>
      <c r="D12" s="156" t="s">
        <v>10</v>
      </c>
      <c r="E12" s="121" t="s">
        <v>46</v>
      </c>
      <c r="F12" s="25">
        <v>83</v>
      </c>
      <c r="G12" s="10">
        <v>85</v>
      </c>
      <c r="H12" s="10">
        <v>86</v>
      </c>
      <c r="I12" s="10">
        <v>86</v>
      </c>
      <c r="J12" s="10">
        <v>94</v>
      </c>
      <c r="K12" s="26">
        <v>89</v>
      </c>
      <c r="L12" s="478">
        <f>SUM(F12:K12)</f>
        <v>523</v>
      </c>
      <c r="M12" s="483" t="str">
        <f t="shared" si="1"/>
        <v>NO</v>
      </c>
      <c r="N12" s="131"/>
    </row>
    <row r="13" spans="1:14" ht="18">
      <c r="B13" s="865" t="s">
        <v>161</v>
      </c>
      <c r="C13" s="480">
        <v>1941</v>
      </c>
      <c r="D13" s="156" t="s">
        <v>10</v>
      </c>
      <c r="E13" s="121" t="s">
        <v>44</v>
      </c>
      <c r="F13" s="25">
        <v>92</v>
      </c>
      <c r="G13" s="10">
        <v>83</v>
      </c>
      <c r="H13" s="10">
        <v>84</v>
      </c>
      <c r="I13" s="10">
        <v>87</v>
      </c>
      <c r="J13" s="10">
        <v>91</v>
      </c>
      <c r="K13" s="26">
        <v>84</v>
      </c>
      <c r="L13" s="478">
        <f>SUM(F13:K13)</f>
        <v>521</v>
      </c>
      <c r="M13" s="483" t="str">
        <f t="shared" si="1"/>
        <v>NO</v>
      </c>
      <c r="N13" s="131"/>
    </row>
    <row r="14" spans="1:14" ht="18">
      <c r="B14" s="865" t="s">
        <v>185</v>
      </c>
      <c r="C14" s="480">
        <v>309</v>
      </c>
      <c r="D14" s="156" t="s">
        <v>10</v>
      </c>
      <c r="E14" s="121" t="s">
        <v>153</v>
      </c>
      <c r="F14" s="25">
        <v>84</v>
      </c>
      <c r="G14" s="10">
        <v>89</v>
      </c>
      <c r="H14" s="10">
        <v>77</v>
      </c>
      <c r="I14" s="10">
        <v>88</v>
      </c>
      <c r="J14" s="10">
        <v>86</v>
      </c>
      <c r="K14" s="26">
        <v>88</v>
      </c>
      <c r="L14" s="478">
        <f>SUM(F14:K14)</f>
        <v>512</v>
      </c>
      <c r="M14" s="483" t="str">
        <f t="shared" ref="M14" si="3">IF(L14&gt;559,"Yes","NO")</f>
        <v>NO</v>
      </c>
      <c r="N14" s="131"/>
    </row>
    <row r="15" spans="1:14" ht="18">
      <c r="B15" s="815" t="s">
        <v>158</v>
      </c>
      <c r="C15" s="816">
        <v>1310</v>
      </c>
      <c r="D15" s="950" t="s">
        <v>10</v>
      </c>
      <c r="E15" s="178" t="s">
        <v>159</v>
      </c>
      <c r="F15" s="817">
        <v>85</v>
      </c>
      <c r="G15" s="818">
        <v>85</v>
      </c>
      <c r="H15" s="818">
        <v>82</v>
      </c>
      <c r="I15" s="818">
        <v>92</v>
      </c>
      <c r="J15" s="818">
        <v>88</v>
      </c>
      <c r="K15" s="819">
        <v>78</v>
      </c>
      <c r="L15" s="478">
        <f>SUM(F15:K15)</f>
        <v>510</v>
      </c>
      <c r="M15" s="483" t="str">
        <f t="shared" ref="M15" si="4">IF(L15&gt;559,"Yes","NO")</f>
        <v>NO</v>
      </c>
      <c r="N15" s="820"/>
    </row>
    <row r="16" spans="1:14" ht="18">
      <c r="B16" s="866" t="s">
        <v>166</v>
      </c>
      <c r="C16" s="425">
        <v>1041</v>
      </c>
      <c r="D16" s="375" t="s">
        <v>10</v>
      </c>
      <c r="E16" s="119" t="s">
        <v>159</v>
      </c>
      <c r="F16" s="22">
        <v>90</v>
      </c>
      <c r="G16" s="1">
        <v>85</v>
      </c>
      <c r="H16" s="1">
        <v>81</v>
      </c>
      <c r="I16" s="1">
        <v>87</v>
      </c>
      <c r="J16" s="1">
        <v>83</v>
      </c>
      <c r="K16" s="23">
        <v>79</v>
      </c>
      <c r="L16" s="476">
        <f>SUM(F16:K16)</f>
        <v>505</v>
      </c>
      <c r="M16" s="483" t="str">
        <f t="shared" si="1"/>
        <v>NO</v>
      </c>
      <c r="N16" s="652"/>
    </row>
    <row r="17" spans="2:14" ht="18">
      <c r="B17" s="866" t="s">
        <v>129</v>
      </c>
      <c r="C17" s="425">
        <v>2218</v>
      </c>
      <c r="D17" s="375" t="s">
        <v>10</v>
      </c>
      <c r="E17" s="119" t="s">
        <v>52</v>
      </c>
      <c r="F17" s="22">
        <v>82</v>
      </c>
      <c r="G17" s="1">
        <v>86</v>
      </c>
      <c r="H17" s="1">
        <v>83</v>
      </c>
      <c r="I17" s="1">
        <v>85</v>
      </c>
      <c r="J17" s="1">
        <v>82</v>
      </c>
      <c r="K17" s="23">
        <v>86</v>
      </c>
      <c r="L17" s="710">
        <f>SUM(F17:K17)</f>
        <v>504</v>
      </c>
      <c r="M17" s="711" t="str">
        <f t="shared" si="1"/>
        <v>NO</v>
      </c>
      <c r="N17" s="652"/>
    </row>
    <row r="18" spans="2:14" ht="18.600000000000001" thickBot="1">
      <c r="B18" s="866" t="s">
        <v>211</v>
      </c>
      <c r="C18" s="425">
        <v>2138</v>
      </c>
      <c r="D18" s="375" t="s">
        <v>10</v>
      </c>
      <c r="E18" s="119" t="s">
        <v>51</v>
      </c>
      <c r="F18" s="22">
        <v>83</v>
      </c>
      <c r="G18" s="1">
        <v>78</v>
      </c>
      <c r="H18" s="1">
        <v>80</v>
      </c>
      <c r="I18" s="1">
        <v>77</v>
      </c>
      <c r="J18" s="1">
        <v>74</v>
      </c>
      <c r="K18" s="23">
        <v>85</v>
      </c>
      <c r="L18" s="710">
        <f>SUM(F18:K18)</f>
        <v>477</v>
      </c>
      <c r="M18" s="222" t="str">
        <f t="shared" ref="M18:M25" si="5">IF(L18&gt;529,"Yes","NO")</f>
        <v>NO</v>
      </c>
      <c r="N18" s="135" t="str">
        <f t="shared" ref="N18:N25" si="6">IF(M18="Yes","G","")</f>
        <v/>
      </c>
    </row>
    <row r="19" spans="2:14" ht="18">
      <c r="B19" s="867" t="s">
        <v>139</v>
      </c>
      <c r="C19" s="422">
        <v>3623</v>
      </c>
      <c r="D19" s="369" t="s">
        <v>11</v>
      </c>
      <c r="E19" s="99" t="s">
        <v>46</v>
      </c>
      <c r="F19" s="32">
        <v>86</v>
      </c>
      <c r="G19" s="18">
        <v>87</v>
      </c>
      <c r="H19" s="18">
        <v>88</v>
      </c>
      <c r="I19" s="18">
        <v>90</v>
      </c>
      <c r="J19" s="18">
        <v>89</v>
      </c>
      <c r="K19" s="697">
        <v>84</v>
      </c>
      <c r="L19" s="600">
        <f t="shared" ref="L19" si="7">SUM(F19:K19)</f>
        <v>524</v>
      </c>
      <c r="M19" s="594" t="str">
        <f t="shared" ref="M19:M23" si="8">IF(L19&gt;529,"Yes","NO")</f>
        <v>NO</v>
      </c>
      <c r="N19" s="134"/>
    </row>
    <row r="20" spans="2:14" ht="18">
      <c r="B20" s="823" t="s">
        <v>257</v>
      </c>
      <c r="C20" s="423">
        <v>2026</v>
      </c>
      <c r="D20" s="709" t="s">
        <v>11</v>
      </c>
      <c r="E20" s="96" t="s">
        <v>44</v>
      </c>
      <c r="F20" s="19">
        <v>85</v>
      </c>
      <c r="G20" s="20">
        <v>92</v>
      </c>
      <c r="H20" s="20">
        <v>91</v>
      </c>
      <c r="I20" s="20">
        <v>86</v>
      </c>
      <c r="J20" s="20">
        <v>91</v>
      </c>
      <c r="K20" s="700">
        <v>78</v>
      </c>
      <c r="L20" s="476">
        <f>SUM(F20:K20)</f>
        <v>523</v>
      </c>
      <c r="M20" s="483" t="str">
        <f t="shared" si="8"/>
        <v>NO</v>
      </c>
      <c r="N20" s="130" t="str">
        <f>IF(M20="Yes","S","")</f>
        <v/>
      </c>
    </row>
    <row r="21" spans="2:14" ht="18">
      <c r="B21" s="823" t="s">
        <v>154</v>
      </c>
      <c r="C21" s="423">
        <v>1723</v>
      </c>
      <c r="D21" s="373" t="s">
        <v>11</v>
      </c>
      <c r="E21" s="96" t="s">
        <v>52</v>
      </c>
      <c r="F21" s="19">
        <v>81</v>
      </c>
      <c r="G21" s="20">
        <v>94</v>
      </c>
      <c r="H21" s="20">
        <v>90</v>
      </c>
      <c r="I21" s="20">
        <v>93</v>
      </c>
      <c r="J21" s="20">
        <v>81</v>
      </c>
      <c r="K21" s="656">
        <v>83</v>
      </c>
      <c r="L21" s="476">
        <f>SUM(F21:K21)</f>
        <v>522</v>
      </c>
      <c r="M21" s="483" t="str">
        <f t="shared" si="8"/>
        <v>NO</v>
      </c>
      <c r="N21" s="130"/>
    </row>
    <row r="22" spans="2:14" ht="18">
      <c r="B22" s="823" t="s">
        <v>102</v>
      </c>
      <c r="C22" s="423">
        <v>1060</v>
      </c>
      <c r="D22" s="116" t="s">
        <v>11</v>
      </c>
      <c r="E22" s="121" t="s">
        <v>46</v>
      </c>
      <c r="F22" s="19">
        <v>88</v>
      </c>
      <c r="G22" s="20">
        <v>87</v>
      </c>
      <c r="H22" s="20">
        <v>79</v>
      </c>
      <c r="I22" s="20">
        <v>94</v>
      </c>
      <c r="J22" s="20">
        <v>88</v>
      </c>
      <c r="K22" s="700">
        <v>79</v>
      </c>
      <c r="L22" s="476">
        <f>SUM(F22:K22)</f>
        <v>515</v>
      </c>
      <c r="M22" s="483" t="str">
        <f t="shared" si="8"/>
        <v>NO</v>
      </c>
      <c r="N22" s="130" t="str">
        <f t="shared" ref="N22" si="9">IF(M22="Yes","G","")</f>
        <v/>
      </c>
    </row>
    <row r="23" spans="2:14" ht="18">
      <c r="B23" s="865" t="s">
        <v>165</v>
      </c>
      <c r="C23" s="480">
        <v>2039</v>
      </c>
      <c r="D23" s="116" t="s">
        <v>11</v>
      </c>
      <c r="E23" s="121" t="s">
        <v>159</v>
      </c>
      <c r="F23" s="19">
        <v>81</v>
      </c>
      <c r="G23" s="20">
        <v>83</v>
      </c>
      <c r="H23" s="20">
        <v>85</v>
      </c>
      <c r="I23" s="20">
        <v>86</v>
      </c>
      <c r="J23" s="20">
        <v>77</v>
      </c>
      <c r="K23" s="952">
        <v>88</v>
      </c>
      <c r="L23" s="476">
        <f>SUM(F23:K23)</f>
        <v>500</v>
      </c>
      <c r="M23" s="483" t="str">
        <f t="shared" si="8"/>
        <v>NO</v>
      </c>
      <c r="N23" s="130"/>
    </row>
    <row r="24" spans="2:14" ht="18">
      <c r="B24" s="865" t="s">
        <v>155</v>
      </c>
      <c r="C24" s="480">
        <v>1452</v>
      </c>
      <c r="D24" s="156" t="s">
        <v>11</v>
      </c>
      <c r="E24" s="96" t="s">
        <v>153</v>
      </c>
      <c r="F24" s="19">
        <v>82</v>
      </c>
      <c r="G24" s="20">
        <v>77</v>
      </c>
      <c r="H24" s="20">
        <v>79</v>
      </c>
      <c r="I24" s="20">
        <v>79</v>
      </c>
      <c r="J24" s="20">
        <v>77</v>
      </c>
      <c r="K24" s="700">
        <v>77</v>
      </c>
      <c r="L24" s="476">
        <f>SUM(F24:K24)</f>
        <v>471</v>
      </c>
      <c r="M24" s="483" t="str">
        <f>IF(L24&gt;499,"Yes","NO")</f>
        <v>NO</v>
      </c>
      <c r="N24" s="130"/>
    </row>
    <row r="25" spans="2:14" ht="18.600000000000001" thickBot="1">
      <c r="B25" s="313" t="s">
        <v>134</v>
      </c>
      <c r="C25" s="424">
        <v>3608</v>
      </c>
      <c r="D25" s="69" t="s">
        <v>11</v>
      </c>
      <c r="E25" s="81" t="s">
        <v>83</v>
      </c>
      <c r="F25" s="33">
        <v>70</v>
      </c>
      <c r="G25" s="21">
        <v>70</v>
      </c>
      <c r="H25" s="21">
        <v>70</v>
      </c>
      <c r="I25" s="21">
        <v>77</v>
      </c>
      <c r="J25" s="21">
        <v>77</v>
      </c>
      <c r="K25" s="518">
        <v>76</v>
      </c>
      <c r="L25" s="477">
        <f>SUM(F25:K25)</f>
        <v>440</v>
      </c>
      <c r="M25" s="222" t="str">
        <f t="shared" si="5"/>
        <v>NO</v>
      </c>
      <c r="N25" s="135" t="str">
        <f t="shared" si="6"/>
        <v/>
      </c>
    </row>
    <row r="26" spans="2:14" ht="18">
      <c r="B26" s="953" t="s">
        <v>124</v>
      </c>
      <c r="C26" s="1259">
        <v>1580</v>
      </c>
      <c r="D26" s="1260" t="s">
        <v>12</v>
      </c>
      <c r="E26" s="1242" t="s">
        <v>52</v>
      </c>
      <c r="F26" s="1243">
        <v>75</v>
      </c>
      <c r="G26" s="1244">
        <v>78</v>
      </c>
      <c r="H26" s="1244">
        <v>76</v>
      </c>
      <c r="I26" s="1244">
        <v>85</v>
      </c>
      <c r="J26" s="1244">
        <v>77</v>
      </c>
      <c r="K26" s="1245">
        <v>81</v>
      </c>
      <c r="L26" s="1261">
        <f t="shared" ref="L26" si="10">SUM(F26:K26)</f>
        <v>472</v>
      </c>
      <c r="M26" s="1262" t="str">
        <f>IF(L26&gt;499,"Yes","NO")</f>
        <v>NO</v>
      </c>
      <c r="N26" s="308"/>
    </row>
    <row r="27" spans="2:14" ht="18">
      <c r="B27" s="371" t="s">
        <v>210</v>
      </c>
      <c r="C27" s="423">
        <v>1351</v>
      </c>
      <c r="D27" s="372" t="s">
        <v>12</v>
      </c>
      <c r="E27" s="100" t="s">
        <v>83</v>
      </c>
      <c r="F27" s="19">
        <v>81</v>
      </c>
      <c r="G27" s="20">
        <v>81</v>
      </c>
      <c r="H27" s="20">
        <v>84</v>
      </c>
      <c r="I27" s="20">
        <v>75</v>
      </c>
      <c r="J27" s="20">
        <v>72</v>
      </c>
      <c r="K27" s="952">
        <v>77</v>
      </c>
      <c r="L27" s="476">
        <f>SUM(F27:K27)</f>
        <v>470</v>
      </c>
      <c r="M27" s="483" t="str">
        <f t="shared" ref="M27:M36" si="11">IF(L27&gt;499,"Yes","NO")</f>
        <v>NO</v>
      </c>
      <c r="N27" s="130"/>
    </row>
    <row r="28" spans="2:14" ht="18">
      <c r="B28" s="371" t="s">
        <v>163</v>
      </c>
      <c r="C28" s="423">
        <v>1964</v>
      </c>
      <c r="D28" s="85" t="s">
        <v>12</v>
      </c>
      <c r="E28" s="96" t="s">
        <v>159</v>
      </c>
      <c r="F28" s="19">
        <v>82</v>
      </c>
      <c r="G28" s="20">
        <v>64</v>
      </c>
      <c r="H28" s="20">
        <v>79</v>
      </c>
      <c r="I28" s="20">
        <v>85</v>
      </c>
      <c r="J28" s="20">
        <v>78</v>
      </c>
      <c r="K28" s="952">
        <v>80</v>
      </c>
      <c r="L28" s="476">
        <f>SUM(F28:K28)</f>
        <v>468</v>
      </c>
      <c r="M28" s="483" t="str">
        <f t="shared" si="11"/>
        <v>NO</v>
      </c>
      <c r="N28" s="130"/>
    </row>
    <row r="29" spans="2:14" ht="18">
      <c r="B29" s="371" t="s">
        <v>189</v>
      </c>
      <c r="C29" s="423">
        <v>1719</v>
      </c>
      <c r="D29" s="85" t="s">
        <v>12</v>
      </c>
      <c r="E29" s="100" t="s">
        <v>153</v>
      </c>
      <c r="F29" s="19">
        <v>76</v>
      </c>
      <c r="G29" s="20">
        <v>76</v>
      </c>
      <c r="H29" s="20">
        <v>76</v>
      </c>
      <c r="I29" s="20">
        <v>76</v>
      </c>
      <c r="J29" s="20">
        <v>76</v>
      </c>
      <c r="K29" s="952">
        <v>75</v>
      </c>
      <c r="L29" s="476">
        <f>SUM(F29:K29)</f>
        <v>455</v>
      </c>
      <c r="M29" s="483" t="str">
        <f t="shared" ref="M29" si="12">IF(L29&gt;499,"Yes","NO")</f>
        <v>NO</v>
      </c>
      <c r="N29" s="130"/>
    </row>
    <row r="30" spans="2:14" ht="18">
      <c r="B30" s="371" t="s">
        <v>207</v>
      </c>
      <c r="C30" s="423">
        <v>723</v>
      </c>
      <c r="D30" s="85" t="s">
        <v>12</v>
      </c>
      <c r="E30" s="96" t="s">
        <v>52</v>
      </c>
      <c r="F30" s="19">
        <v>77</v>
      </c>
      <c r="G30" s="20">
        <v>84</v>
      </c>
      <c r="H30" s="20">
        <v>69</v>
      </c>
      <c r="I30" s="20">
        <v>83</v>
      </c>
      <c r="J30" s="20">
        <v>71</v>
      </c>
      <c r="K30" s="952">
        <v>69</v>
      </c>
      <c r="L30" s="476">
        <f>SUM(F30:K30)</f>
        <v>453</v>
      </c>
      <c r="M30" s="483" t="str">
        <f t="shared" si="11"/>
        <v>NO</v>
      </c>
      <c r="N30" s="130"/>
    </row>
    <row r="31" spans="2:14" ht="18">
      <c r="B31" s="148" t="s">
        <v>156</v>
      </c>
      <c r="C31" s="480">
        <v>506</v>
      </c>
      <c r="D31" s="156" t="s">
        <v>12</v>
      </c>
      <c r="E31" s="120" t="s">
        <v>51</v>
      </c>
      <c r="F31" s="25">
        <v>61</v>
      </c>
      <c r="G31" s="10">
        <v>77</v>
      </c>
      <c r="H31" s="10">
        <v>74</v>
      </c>
      <c r="I31" s="10">
        <v>81</v>
      </c>
      <c r="J31" s="10">
        <v>75</v>
      </c>
      <c r="K31" s="26">
        <v>77</v>
      </c>
      <c r="L31" s="478">
        <f>SUM(F31:K31)</f>
        <v>445</v>
      </c>
      <c r="M31" s="595" t="str">
        <f>IF(L31&gt;499,"Yes","NO")</f>
        <v>NO</v>
      </c>
      <c r="N31" s="131" t="str">
        <f>IF(M31="Yes","S","")</f>
        <v/>
      </c>
    </row>
    <row r="32" spans="2:14" ht="18">
      <c r="B32" s="148" t="s">
        <v>190</v>
      </c>
      <c r="C32" s="480">
        <v>1291</v>
      </c>
      <c r="D32" s="156" t="s">
        <v>12</v>
      </c>
      <c r="E32" s="120" t="s">
        <v>46</v>
      </c>
      <c r="F32" s="25">
        <v>74</v>
      </c>
      <c r="G32" s="10">
        <v>74</v>
      </c>
      <c r="H32" s="10">
        <v>68</v>
      </c>
      <c r="I32" s="10">
        <v>69</v>
      </c>
      <c r="J32" s="10">
        <v>75</v>
      </c>
      <c r="K32" s="26">
        <v>82</v>
      </c>
      <c r="L32" s="478">
        <f>SUM(F32:K32)</f>
        <v>442</v>
      </c>
      <c r="M32" s="595" t="str">
        <f>IF(L32&gt;499,"Yes","NO")</f>
        <v>NO</v>
      </c>
      <c r="N32" s="131"/>
    </row>
    <row r="33" spans="2:14" ht="18">
      <c r="B33" s="148" t="s">
        <v>209</v>
      </c>
      <c r="C33" s="480">
        <v>1207</v>
      </c>
      <c r="D33" s="116" t="s">
        <v>12</v>
      </c>
      <c r="E33" s="120" t="s">
        <v>52</v>
      </c>
      <c r="F33" s="25">
        <v>69</v>
      </c>
      <c r="G33" s="10">
        <v>79</v>
      </c>
      <c r="H33" s="10">
        <v>78</v>
      </c>
      <c r="I33" s="10">
        <v>72</v>
      </c>
      <c r="J33" s="10">
        <v>75</v>
      </c>
      <c r="K33" s="26">
        <v>68</v>
      </c>
      <c r="L33" s="478">
        <f>SUM(F33:K33)</f>
        <v>441</v>
      </c>
      <c r="M33" s="595" t="str">
        <f>IF(L33&gt;499,"Yes","NO")</f>
        <v>NO</v>
      </c>
      <c r="N33" s="131"/>
    </row>
    <row r="34" spans="2:14" ht="18">
      <c r="B34" s="148" t="s">
        <v>164</v>
      </c>
      <c r="C34" s="480">
        <v>2038</v>
      </c>
      <c r="D34" s="116" t="s">
        <v>12</v>
      </c>
      <c r="E34" s="121" t="s">
        <v>159</v>
      </c>
      <c r="F34" s="25">
        <v>64</v>
      </c>
      <c r="G34" s="10">
        <v>84</v>
      </c>
      <c r="H34" s="10">
        <v>68</v>
      </c>
      <c r="I34" s="10">
        <v>72</v>
      </c>
      <c r="J34" s="10">
        <v>73</v>
      </c>
      <c r="K34" s="26">
        <v>77</v>
      </c>
      <c r="L34" s="478">
        <f>SUM(F34:K34)</f>
        <v>438</v>
      </c>
      <c r="M34" s="595" t="str">
        <f>IF(L34&gt;499,"Yes","NO")</f>
        <v>NO</v>
      </c>
      <c r="N34" s="131"/>
    </row>
    <row r="35" spans="2:14" ht="18">
      <c r="B35" s="148" t="s">
        <v>234</v>
      </c>
      <c r="C35" s="480">
        <v>1395</v>
      </c>
      <c r="D35" s="116" t="s">
        <v>12</v>
      </c>
      <c r="E35" s="120" t="s">
        <v>51</v>
      </c>
      <c r="F35" s="25">
        <v>80</v>
      </c>
      <c r="G35" s="10">
        <v>71</v>
      </c>
      <c r="H35" s="10">
        <v>67</v>
      </c>
      <c r="I35" s="10">
        <v>66</v>
      </c>
      <c r="J35" s="10">
        <v>71</v>
      </c>
      <c r="K35" s="26">
        <v>75</v>
      </c>
      <c r="L35" s="478">
        <f>SUM(F35:K35)</f>
        <v>430</v>
      </c>
      <c r="M35" s="595" t="str">
        <f>IF(L35&gt;499,"Yes","NO")</f>
        <v>NO</v>
      </c>
      <c r="N35" s="131"/>
    </row>
    <row r="36" spans="2:14" ht="18">
      <c r="B36" s="148" t="s">
        <v>121</v>
      </c>
      <c r="C36" s="480">
        <v>1577</v>
      </c>
      <c r="D36" s="116" t="s">
        <v>12</v>
      </c>
      <c r="E36" s="96" t="s">
        <v>52</v>
      </c>
      <c r="F36" s="19">
        <v>73</v>
      </c>
      <c r="G36" s="20">
        <v>67</v>
      </c>
      <c r="H36" s="20">
        <v>69</v>
      </c>
      <c r="I36" s="20">
        <v>61</v>
      </c>
      <c r="J36" s="20">
        <v>71</v>
      </c>
      <c r="K36" s="952">
        <v>67</v>
      </c>
      <c r="L36" s="476">
        <f>SUM(F36:K36)</f>
        <v>408</v>
      </c>
      <c r="M36" s="483" t="str">
        <f t="shared" si="11"/>
        <v>NO</v>
      </c>
      <c r="N36" s="130" t="str">
        <f t="shared" ref="N36" si="13">IF(M36="Yes","S","")</f>
        <v/>
      </c>
    </row>
    <row r="37" spans="2:14" ht="18">
      <c r="B37" s="371" t="s">
        <v>195</v>
      </c>
      <c r="C37" s="423">
        <v>2504</v>
      </c>
      <c r="D37" s="85" t="s">
        <v>12</v>
      </c>
      <c r="E37" s="100" t="s">
        <v>52</v>
      </c>
      <c r="F37" s="19">
        <v>53</v>
      </c>
      <c r="G37" s="20">
        <v>56</v>
      </c>
      <c r="H37" s="20">
        <v>63</v>
      </c>
      <c r="I37" s="20">
        <v>54</v>
      </c>
      <c r="J37" s="20">
        <v>57</v>
      </c>
      <c r="K37" s="952">
        <v>76</v>
      </c>
      <c r="L37" s="476">
        <f>SUM(F37:K37)</f>
        <v>359</v>
      </c>
      <c r="M37" s="483" t="str">
        <f t="shared" ref="M37" si="14">IF(L37&gt;499,"Yes","NO")</f>
        <v>NO</v>
      </c>
      <c r="N37" s="130" t="str">
        <f t="shared" ref="N37" si="15">IF(M37="Yes","S","")</f>
        <v/>
      </c>
    </row>
    <row r="38" spans="2:14" ht="18.600000000000001" thickBot="1">
      <c r="B38" s="842" t="s">
        <v>193</v>
      </c>
      <c r="C38" s="1263">
        <v>1815</v>
      </c>
      <c r="D38" s="759" t="s">
        <v>12</v>
      </c>
      <c r="E38" s="81" t="s">
        <v>52</v>
      </c>
      <c r="F38" s="33">
        <v>58</v>
      </c>
      <c r="G38" s="21">
        <v>44</v>
      </c>
      <c r="H38" s="21">
        <v>52</v>
      </c>
      <c r="I38" s="21">
        <v>66</v>
      </c>
      <c r="J38" s="21">
        <v>51</v>
      </c>
      <c r="K38" s="518">
        <v>55</v>
      </c>
      <c r="L38" s="477">
        <f>SUM(F38:K38)</f>
        <v>326</v>
      </c>
      <c r="M38" s="222" t="str">
        <f t="shared" ref="M38" si="16">IF(L38&gt;499,"Yes","NO")</f>
        <v>NO</v>
      </c>
      <c r="N38" s="135" t="str">
        <f t="shared" ref="N38" si="17">IF(M38="Yes","S","")</f>
        <v/>
      </c>
    </row>
    <row r="39" spans="2:14" ht="25.5" customHeight="1" thickBot="1">
      <c r="B39" s="655" t="s">
        <v>27</v>
      </c>
      <c r="C39" s="1013" t="s">
        <v>28</v>
      </c>
      <c r="D39" s="1002"/>
      <c r="E39" s="1002"/>
      <c r="F39" s="1002"/>
      <c r="G39" s="1002"/>
      <c r="H39" s="1002"/>
      <c r="I39" s="1002"/>
      <c r="J39" s="1002"/>
      <c r="K39" s="1002"/>
      <c r="L39" s="1002"/>
      <c r="M39" s="1014"/>
    </row>
    <row r="40" spans="2:14">
      <c r="C40" s="481"/>
    </row>
    <row r="41" spans="2:14">
      <c r="B41" s="514"/>
      <c r="C41" s="589"/>
      <c r="D41" s="999"/>
      <c r="E41" s="999"/>
      <c r="F41" s="514"/>
      <c r="G41" s="1015"/>
      <c r="H41" s="1015"/>
      <c r="I41" s="1015"/>
      <c r="J41" s="514"/>
      <c r="K41" s="999"/>
      <c r="L41" s="999"/>
      <c r="M41" s="999"/>
      <c r="N41" s="349"/>
    </row>
    <row r="42" spans="2:14" ht="7.5" customHeight="1">
      <c r="B42" s="999"/>
      <c r="C42" s="999"/>
      <c r="D42" s="999"/>
      <c r="E42" s="999"/>
      <c r="F42" s="999"/>
      <c r="G42" s="999"/>
      <c r="H42" s="999"/>
      <c r="I42" s="999"/>
      <c r="J42" s="999"/>
      <c r="K42" s="999"/>
      <c r="L42" s="999"/>
      <c r="M42" s="999"/>
      <c r="N42" s="349"/>
    </row>
    <row r="43" spans="2:14">
      <c r="B43" s="514"/>
      <c r="C43" s="589"/>
      <c r="D43" s="999"/>
      <c r="E43" s="999"/>
      <c r="F43" s="514"/>
      <c r="G43" s="999"/>
      <c r="H43" s="999"/>
      <c r="I43" s="999"/>
      <c r="J43" s="514"/>
      <c r="K43" s="999"/>
      <c r="L43" s="999"/>
      <c r="M43" s="999"/>
      <c r="N43" s="349"/>
    </row>
    <row r="44" spans="2:14" ht="6.75" customHeight="1">
      <c r="B44" s="999"/>
      <c r="C44" s="999"/>
      <c r="D44" s="999"/>
      <c r="E44" s="999"/>
      <c r="F44" s="999"/>
      <c r="G44" s="999"/>
      <c r="H44" s="999"/>
      <c r="I44" s="999"/>
      <c r="J44" s="999"/>
      <c r="K44" s="999"/>
      <c r="L44" s="999"/>
      <c r="M44" s="999"/>
      <c r="N44" s="349"/>
    </row>
    <row r="45" spans="2:14">
      <c r="B45" s="514"/>
      <c r="C45" s="589"/>
      <c r="D45" s="999"/>
      <c r="E45" s="999"/>
      <c r="F45" s="514"/>
      <c r="G45" s="999"/>
      <c r="H45" s="999"/>
      <c r="I45" s="999"/>
      <c r="J45" s="514"/>
      <c r="K45" s="999"/>
      <c r="L45" s="999"/>
      <c r="M45" s="999"/>
      <c r="N45" s="349"/>
    </row>
    <row r="46" spans="2:14" ht="5.25" customHeight="1">
      <c r="B46" s="999"/>
      <c r="C46" s="999"/>
      <c r="D46" s="999"/>
      <c r="E46" s="999"/>
      <c r="F46" s="999"/>
      <c r="G46" s="999"/>
      <c r="H46" s="999"/>
      <c r="I46" s="999"/>
      <c r="J46" s="999"/>
      <c r="K46" s="999"/>
      <c r="L46" s="999"/>
      <c r="M46" s="999"/>
      <c r="N46" s="349"/>
    </row>
    <row r="47" spans="2:14">
      <c r="B47" s="514"/>
      <c r="C47" s="589"/>
      <c r="D47" s="999"/>
      <c r="E47" s="999"/>
      <c r="F47" s="514"/>
      <c r="G47" s="999"/>
      <c r="H47" s="999"/>
      <c r="I47" s="999"/>
      <c r="J47" s="514"/>
      <c r="K47" s="999"/>
      <c r="L47" s="999"/>
      <c r="M47" s="999"/>
      <c r="N47" s="349"/>
    </row>
    <row r="48" spans="2:14">
      <c r="B48" s="507"/>
      <c r="C48" s="590"/>
      <c r="D48" s="507"/>
      <c r="E48" s="349"/>
      <c r="F48" s="349"/>
      <c r="G48" s="349"/>
      <c r="H48" s="539"/>
      <c r="I48" s="349"/>
      <c r="J48" s="349"/>
      <c r="K48" s="349"/>
      <c r="L48" s="538"/>
      <c r="M48" s="591"/>
      <c r="N48" s="349"/>
    </row>
    <row r="49" spans="2:14" ht="18">
      <c r="B49" s="998"/>
      <c r="C49" s="998"/>
      <c r="D49" s="507"/>
      <c r="E49" s="1012"/>
      <c r="F49" s="1012"/>
      <c r="G49" s="1012"/>
      <c r="H49" s="1012"/>
      <c r="I49" s="1012"/>
      <c r="J49" s="349"/>
      <c r="K49" s="1012"/>
      <c r="L49" s="1012"/>
      <c r="M49" s="1012"/>
      <c r="N49" s="1012"/>
    </row>
    <row r="50" spans="2:14">
      <c r="B50" s="515"/>
      <c r="C50" s="592"/>
      <c r="D50" s="507"/>
      <c r="E50" s="1010"/>
      <c r="F50" s="1010"/>
      <c r="G50" s="1010"/>
      <c r="H50" s="1010"/>
      <c r="I50" s="1010"/>
      <c r="J50" s="349"/>
      <c r="K50" s="1010"/>
      <c r="L50" s="1010"/>
      <c r="M50" s="1010"/>
      <c r="N50" s="1010"/>
    </row>
    <row r="51" spans="2:14">
      <c r="B51" s="515"/>
      <c r="C51" s="592"/>
      <c r="D51" s="507"/>
      <c r="E51" s="355"/>
      <c r="F51" s="1011"/>
      <c r="G51" s="1011"/>
      <c r="H51" s="1011"/>
      <c r="I51" s="496"/>
      <c r="J51" s="349"/>
      <c r="K51" s="355"/>
      <c r="L51" s="1011"/>
      <c r="M51" s="1011"/>
      <c r="N51" s="1011"/>
    </row>
    <row r="52" spans="2:14">
      <c r="B52" s="515"/>
      <c r="C52" s="592"/>
      <c r="D52" s="507"/>
      <c r="E52" s="355"/>
      <c r="F52" s="1011"/>
      <c r="G52" s="1011"/>
      <c r="H52" s="1011"/>
      <c r="I52" s="349"/>
      <c r="J52" s="349"/>
      <c r="K52" s="355"/>
      <c r="L52" s="1011"/>
      <c r="M52" s="1011"/>
      <c r="N52" s="1011"/>
    </row>
    <row r="53" spans="2:14">
      <c r="B53" s="515"/>
      <c r="C53" s="592"/>
      <c r="D53" s="507"/>
      <c r="E53" s="355"/>
      <c r="F53" s="1011"/>
      <c r="G53" s="1011"/>
      <c r="H53" s="1011"/>
      <c r="I53" s="349"/>
      <c r="J53" s="349"/>
      <c r="K53" s="355"/>
      <c r="L53" s="1011"/>
      <c r="M53" s="1011"/>
      <c r="N53" s="1011"/>
    </row>
    <row r="54" spans="2:14">
      <c r="B54" s="515"/>
      <c r="C54" s="592"/>
      <c r="D54" s="507"/>
      <c r="E54" s="355"/>
      <c r="F54" s="1011"/>
      <c r="G54" s="1011"/>
      <c r="H54" s="1011"/>
      <c r="I54" s="349"/>
      <c r="J54" s="349"/>
      <c r="K54" s="355"/>
      <c r="L54" s="1011"/>
      <c r="M54" s="1011"/>
      <c r="N54" s="1011"/>
    </row>
    <row r="55" spans="2:14">
      <c r="B55" s="515"/>
      <c r="C55" s="592"/>
      <c r="D55" s="542"/>
      <c r="E55" s="509"/>
      <c r="F55" s="509"/>
      <c r="G55" s="509"/>
      <c r="H55" s="549"/>
      <c r="I55" s="509"/>
      <c r="J55" s="509"/>
      <c r="K55" s="509"/>
      <c r="L55" s="543"/>
      <c r="M55" s="769"/>
      <c r="N55" s="509"/>
    </row>
    <row r="56" spans="2:14">
      <c r="B56" s="515"/>
      <c r="C56" s="592"/>
      <c r="D56" s="542"/>
      <c r="E56" s="959"/>
      <c r="F56" s="959"/>
      <c r="G56" s="959"/>
      <c r="H56" s="959"/>
      <c r="I56" s="959"/>
      <c r="J56" s="509"/>
      <c r="K56" s="509"/>
      <c r="L56" s="959"/>
      <c r="M56" s="959"/>
      <c r="N56" s="959"/>
    </row>
    <row r="57" spans="2:14">
      <c r="B57" s="515"/>
      <c r="C57" s="592"/>
      <c r="D57" s="542"/>
      <c r="E57" s="959"/>
      <c r="F57" s="959"/>
      <c r="G57" s="959"/>
      <c r="H57" s="959"/>
      <c r="I57" s="959"/>
      <c r="J57" s="509"/>
      <c r="K57" s="509"/>
      <c r="L57" s="959"/>
      <c r="M57" s="959"/>
      <c r="N57" s="959"/>
    </row>
    <row r="58" spans="2:14">
      <c r="B58" s="515"/>
      <c r="C58" s="592"/>
      <c r="D58" s="542"/>
      <c r="E58" s="724"/>
      <c r="F58" s="961"/>
      <c r="G58" s="961"/>
      <c r="H58" s="961"/>
      <c r="I58" s="509"/>
      <c r="J58" s="509"/>
      <c r="K58" s="509"/>
      <c r="L58" s="770"/>
      <c r="M58" s="1009"/>
      <c r="N58" s="1009"/>
    </row>
    <row r="59" spans="2:14">
      <c r="B59" s="515"/>
      <c r="C59" s="593"/>
      <c r="D59" s="542"/>
      <c r="E59" s="552"/>
      <c r="F59" s="552"/>
      <c r="G59" s="552"/>
      <c r="H59" s="552"/>
      <c r="I59" s="509"/>
      <c r="J59" s="509"/>
      <c r="K59" s="509"/>
      <c r="L59" s="771"/>
      <c r="M59" s="552"/>
      <c r="N59" s="552"/>
    </row>
    <row r="60" spans="2:14">
      <c r="B60" s="507"/>
      <c r="C60" s="590"/>
      <c r="D60" s="542"/>
      <c r="E60" s="724"/>
      <c r="F60" s="961"/>
      <c r="G60" s="961"/>
      <c r="H60" s="961"/>
      <c r="I60" s="509"/>
      <c r="J60" s="509"/>
      <c r="K60" s="509"/>
      <c r="L60" s="770"/>
      <c r="M60" s="1009"/>
      <c r="N60" s="1009"/>
    </row>
    <row r="61" spans="2:14">
      <c r="B61" s="507"/>
      <c r="C61" s="590"/>
      <c r="D61" s="542"/>
      <c r="E61" s="552"/>
      <c r="F61" s="552"/>
      <c r="G61" s="552"/>
      <c r="H61" s="552"/>
      <c r="I61" s="509"/>
      <c r="J61" s="509"/>
      <c r="K61" s="509"/>
      <c r="L61" s="771"/>
      <c r="M61" s="552"/>
      <c r="N61" s="552"/>
    </row>
    <row r="62" spans="2:14">
      <c r="B62" s="507"/>
      <c r="C62" s="590"/>
      <c r="D62" s="542"/>
      <c r="E62" s="724"/>
      <c r="F62" s="961"/>
      <c r="G62" s="961"/>
      <c r="H62" s="961"/>
      <c r="I62" s="509"/>
      <c r="J62" s="509"/>
      <c r="K62" s="509"/>
      <c r="L62" s="770"/>
      <c r="M62" s="1009"/>
      <c r="N62" s="1009"/>
    </row>
    <row r="63" spans="2:14">
      <c r="B63" s="507"/>
      <c r="C63" s="590"/>
      <c r="D63" s="507"/>
      <c r="E63" s="349"/>
      <c r="F63" s="349"/>
      <c r="G63" s="349"/>
      <c r="H63" s="539"/>
      <c r="I63" s="349"/>
      <c r="J63" s="349"/>
      <c r="K63" s="349"/>
      <c r="L63" s="538"/>
      <c r="M63" s="591"/>
      <c r="N63" s="349"/>
    </row>
    <row r="64" spans="2:14">
      <c r="B64" s="507"/>
      <c r="C64" s="590"/>
      <c r="D64" s="507"/>
      <c r="E64" s="349"/>
      <c r="F64" s="349"/>
      <c r="G64" s="349"/>
      <c r="H64" s="539"/>
      <c r="I64" s="349"/>
      <c r="J64" s="349"/>
      <c r="K64" s="349"/>
      <c r="L64" s="538"/>
      <c r="M64" s="591"/>
      <c r="N64" s="349"/>
    </row>
  </sheetData>
  <sortState ref="B20:L25">
    <sortCondition descending="1" ref="L19"/>
  </sortState>
  <mergeCells count="41">
    <mergeCell ref="B2:H2"/>
    <mergeCell ref="C39:M39"/>
    <mergeCell ref="D41:E41"/>
    <mergeCell ref="G41:I41"/>
    <mergeCell ref="K41:M41"/>
    <mergeCell ref="M7:N9"/>
    <mergeCell ref="B4:N4"/>
    <mergeCell ref="I2:N2"/>
    <mergeCell ref="B42:M42"/>
    <mergeCell ref="D43:E43"/>
    <mergeCell ref="G43:I43"/>
    <mergeCell ref="K43:M43"/>
    <mergeCell ref="B46:M46"/>
    <mergeCell ref="B44:M44"/>
    <mergeCell ref="D45:E45"/>
    <mergeCell ref="G45:I45"/>
    <mergeCell ref="K45:M45"/>
    <mergeCell ref="E49:I49"/>
    <mergeCell ref="B49:C49"/>
    <mergeCell ref="D47:E47"/>
    <mergeCell ref="G47:I47"/>
    <mergeCell ref="K47:M47"/>
    <mergeCell ref="K49:N49"/>
    <mergeCell ref="F52:H52"/>
    <mergeCell ref="F53:H53"/>
    <mergeCell ref="F54:H54"/>
    <mergeCell ref="E50:I50"/>
    <mergeCell ref="F51:H51"/>
    <mergeCell ref="K50:N50"/>
    <mergeCell ref="L51:N51"/>
    <mergeCell ref="L52:N52"/>
    <mergeCell ref="L53:N53"/>
    <mergeCell ref="L54:N54"/>
    <mergeCell ref="E56:I57"/>
    <mergeCell ref="L56:N57"/>
    <mergeCell ref="F58:H58"/>
    <mergeCell ref="F60:H60"/>
    <mergeCell ref="F62:H62"/>
    <mergeCell ref="M58:N58"/>
    <mergeCell ref="M60:N60"/>
    <mergeCell ref="M62:N62"/>
  </mergeCells>
  <pageMargins left="0.23622047244094491" right="0.23622047244094491" top="0.19685039370078741" bottom="0.19685039370078741" header="0.31496062992125984" footer="0.31496062992125984"/>
  <pageSetup paperSize="9" scale="8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34"/>
  <sheetViews>
    <sheetView zoomScale="90" zoomScaleNormal="90" workbookViewId="0">
      <selection activeCell="J19" sqref="J19"/>
    </sheetView>
  </sheetViews>
  <sheetFormatPr defaultRowHeight="15.6"/>
  <cols>
    <col min="1" max="1" width="4.109375" customWidth="1"/>
    <col min="2" max="2" width="23.109375" style="335" customWidth="1"/>
    <col min="3" max="3" width="6.109375" customWidth="1"/>
    <col min="4" max="4" width="7.5546875" customWidth="1"/>
    <col min="6" max="11" width="7" customWidth="1"/>
    <col min="15" max="15" width="3" customWidth="1"/>
  </cols>
  <sheetData>
    <row r="1" spans="2:16" ht="16.2" thickBot="1">
      <c r="B1" s="140"/>
      <c r="C1" s="94"/>
      <c r="M1" s="521"/>
      <c r="N1" s="420"/>
      <c r="O1" s="521"/>
      <c r="P1" s="521"/>
    </row>
    <row r="2" spans="2:16" ht="21" thickBot="1">
      <c r="B2" s="966" t="s">
        <v>174</v>
      </c>
      <c r="C2" s="967"/>
      <c r="D2" s="967"/>
      <c r="E2" s="967"/>
      <c r="F2" s="967"/>
      <c r="G2" s="967"/>
      <c r="H2" s="968"/>
      <c r="I2" s="1018" t="s">
        <v>173</v>
      </c>
      <c r="J2" s="973"/>
      <c r="K2" s="973"/>
      <c r="L2" s="973"/>
      <c r="M2" s="973"/>
      <c r="N2" s="974"/>
      <c r="O2" s="530"/>
      <c r="P2" s="530"/>
    </row>
    <row r="3" spans="2:16" ht="16.2" thickBot="1"/>
    <row r="4" spans="2:16" ht="21" thickBot="1">
      <c r="B4" s="969" t="s">
        <v>249</v>
      </c>
      <c r="C4" s="970"/>
      <c r="D4" s="970"/>
      <c r="E4" s="970"/>
      <c r="F4" s="970"/>
      <c r="G4" s="970"/>
      <c r="H4" s="970"/>
      <c r="I4" s="970"/>
      <c r="J4" s="970"/>
      <c r="K4" s="970"/>
      <c r="L4" s="103"/>
      <c r="M4" s="108"/>
    </row>
    <row r="5" spans="2:16" ht="28.2" thickBot="1">
      <c r="B5" s="838" t="s">
        <v>0</v>
      </c>
      <c r="C5" s="127" t="s">
        <v>1</v>
      </c>
      <c r="D5" s="128" t="s">
        <v>42</v>
      </c>
      <c r="E5" s="70" t="s">
        <v>43</v>
      </c>
      <c r="F5" s="512" t="s">
        <v>2</v>
      </c>
      <c r="G5" s="517" t="s">
        <v>3</v>
      </c>
      <c r="H5" s="517" t="s">
        <v>4</v>
      </c>
      <c r="I5" s="517" t="s">
        <v>5</v>
      </c>
      <c r="J5" s="517" t="s">
        <v>6</v>
      </c>
      <c r="K5" s="517" t="s">
        <v>7</v>
      </c>
      <c r="L5" s="250" t="s">
        <v>8</v>
      </c>
      <c r="M5" s="839" t="s">
        <v>34</v>
      </c>
      <c r="N5" s="599" t="s">
        <v>24</v>
      </c>
    </row>
    <row r="6" spans="2:16" ht="18">
      <c r="B6" s="688" t="s">
        <v>130</v>
      </c>
      <c r="C6" s="690">
        <v>1809</v>
      </c>
      <c r="D6" s="686" t="s">
        <v>9</v>
      </c>
      <c r="E6" s="660" t="s">
        <v>51</v>
      </c>
      <c r="F6" s="10">
        <v>93</v>
      </c>
      <c r="G6" s="10">
        <v>94</v>
      </c>
      <c r="H6" s="10">
        <v>88</v>
      </c>
      <c r="I6" s="10">
        <v>91</v>
      </c>
      <c r="J6" s="10">
        <v>93</v>
      </c>
      <c r="K6" s="10">
        <v>91</v>
      </c>
      <c r="L6" s="689">
        <f>SUM(F6:K6)</f>
        <v>550</v>
      </c>
      <c r="M6" s="595"/>
      <c r="N6" s="131"/>
    </row>
    <row r="7" spans="2:16" ht="18">
      <c r="B7" s="923" t="s">
        <v>142</v>
      </c>
      <c r="C7" s="690">
        <v>1942</v>
      </c>
      <c r="D7" s="686" t="s">
        <v>9</v>
      </c>
      <c r="E7" s="660" t="s">
        <v>44</v>
      </c>
      <c r="F7" s="10">
        <v>87</v>
      </c>
      <c r="G7" s="10">
        <v>87</v>
      </c>
      <c r="H7" s="10">
        <v>92</v>
      </c>
      <c r="I7" s="10">
        <v>92</v>
      </c>
      <c r="J7" s="10">
        <v>96</v>
      </c>
      <c r="K7" s="10">
        <v>94</v>
      </c>
      <c r="L7" s="689">
        <f>SUM(F7:K7)</f>
        <v>548</v>
      </c>
      <c r="M7" s="836"/>
      <c r="N7" s="837"/>
    </row>
    <row r="8" spans="2:16" ht="18.600000000000001" thickBot="1">
      <c r="B8" s="922" t="s">
        <v>147</v>
      </c>
      <c r="C8" s="772">
        <v>1476</v>
      </c>
      <c r="D8" s="647" t="s">
        <v>9</v>
      </c>
      <c r="E8" s="773" t="s">
        <v>46</v>
      </c>
      <c r="F8" s="624">
        <v>94</v>
      </c>
      <c r="G8" s="624">
        <v>90</v>
      </c>
      <c r="H8" s="624">
        <v>87</v>
      </c>
      <c r="I8" s="624">
        <v>85</v>
      </c>
      <c r="J8" s="624">
        <v>88</v>
      </c>
      <c r="K8" s="624">
        <v>89</v>
      </c>
      <c r="L8" s="774">
        <f>SUM(F8:K8)</f>
        <v>533</v>
      </c>
      <c r="M8" s="834" t="str">
        <f t="shared" ref="M8" si="0">IF(L8&gt;559,"Yes","NO")</f>
        <v>NO</v>
      </c>
      <c r="N8" s="835"/>
    </row>
    <row r="9" spans="2:16" ht="18">
      <c r="B9" s="175" t="s">
        <v>196</v>
      </c>
      <c r="C9" s="188">
        <v>2508</v>
      </c>
      <c r="D9" s="924" t="s">
        <v>12</v>
      </c>
      <c r="E9" s="227" t="s">
        <v>51</v>
      </c>
      <c r="F9" s="18">
        <v>81</v>
      </c>
      <c r="G9" s="18">
        <v>88</v>
      </c>
      <c r="H9" s="18">
        <v>82</v>
      </c>
      <c r="I9" s="18">
        <v>79</v>
      </c>
      <c r="J9" s="18">
        <v>81</v>
      </c>
      <c r="K9" s="18">
        <v>94</v>
      </c>
      <c r="L9" s="228">
        <f>SUM(F9:K9)</f>
        <v>505</v>
      </c>
      <c r="M9" s="60" t="str">
        <f t="shared" ref="M9" si="1">IF(L9&gt;499,"Yes","NO")</f>
        <v>Yes</v>
      </c>
      <c r="N9" s="654" t="s">
        <v>11</v>
      </c>
      <c r="P9" t="s">
        <v>237</v>
      </c>
    </row>
    <row r="10" spans="2:16" ht="18">
      <c r="B10" s="688" t="s">
        <v>188</v>
      </c>
      <c r="C10" s="690">
        <v>1109</v>
      </c>
      <c r="D10" s="686" t="s">
        <v>208</v>
      </c>
      <c r="E10" s="660" t="s">
        <v>46</v>
      </c>
      <c r="F10" s="10">
        <v>87</v>
      </c>
      <c r="G10" s="10">
        <v>86</v>
      </c>
      <c r="H10" s="10">
        <v>84</v>
      </c>
      <c r="I10" s="10">
        <v>78</v>
      </c>
      <c r="J10" s="10">
        <v>85</v>
      </c>
      <c r="K10" s="10">
        <v>85</v>
      </c>
      <c r="L10" s="689">
        <f t="shared" ref="L10" si="2">SUM(F10:K10)</f>
        <v>505</v>
      </c>
      <c r="M10" s="136" t="str">
        <f t="shared" ref="M10" si="3">IF(L10&gt;499,"Yes","NO")</f>
        <v>Yes</v>
      </c>
      <c r="N10" s="691" t="str">
        <f t="shared" ref="N10" si="4">IF(M10="Yes","S","")</f>
        <v>S</v>
      </c>
      <c r="P10" t="s">
        <v>248</v>
      </c>
    </row>
    <row r="11" spans="2:16" ht="18">
      <c r="B11" s="176" t="s">
        <v>145</v>
      </c>
      <c r="C11" s="189">
        <v>1143</v>
      </c>
      <c r="D11" s="225" t="s">
        <v>12</v>
      </c>
      <c r="E11" s="223" t="s">
        <v>51</v>
      </c>
      <c r="F11" s="20">
        <v>84</v>
      </c>
      <c r="G11" s="20">
        <v>88</v>
      </c>
      <c r="H11" s="20">
        <v>91</v>
      </c>
      <c r="I11" s="20">
        <v>78</v>
      </c>
      <c r="J11" s="20">
        <v>81</v>
      </c>
      <c r="K11" s="20">
        <v>80</v>
      </c>
      <c r="L11" s="229">
        <f>SUM(F11:K11)</f>
        <v>502</v>
      </c>
      <c r="M11" s="136" t="str">
        <f t="shared" ref="M11" si="5">IF(L11&gt;529,"Yes","NO")</f>
        <v>NO</v>
      </c>
      <c r="N11" s="691" t="str">
        <f t="shared" ref="N11" si="6">IF(M11="Yes","G","")</f>
        <v/>
      </c>
    </row>
    <row r="12" spans="2:16" ht="18.600000000000001" thickBot="1">
      <c r="B12" s="177" t="s">
        <v>146</v>
      </c>
      <c r="C12" s="863">
        <v>1218</v>
      </c>
      <c r="D12" s="272" t="s">
        <v>11</v>
      </c>
      <c r="E12" s="766" t="s">
        <v>46</v>
      </c>
      <c r="F12" s="21">
        <v>77</v>
      </c>
      <c r="G12" s="21">
        <v>82</v>
      </c>
      <c r="H12" s="21">
        <v>79</v>
      </c>
      <c r="I12" s="21">
        <v>83</v>
      </c>
      <c r="J12" s="21">
        <v>83</v>
      </c>
      <c r="K12" s="21">
        <v>81</v>
      </c>
      <c r="L12" s="231">
        <f>SUM(F12:K12)</f>
        <v>485</v>
      </c>
      <c r="M12" s="60" t="str">
        <f t="shared" ref="M12" si="7">IF(L12&gt;499,"Yes","NO")</f>
        <v>NO</v>
      </c>
      <c r="N12" s="654" t="str">
        <f t="shared" ref="N12" si="8">IF(M12="Yes","S","")</f>
        <v/>
      </c>
    </row>
    <row r="13" spans="2:16" ht="16.2" thickBot="1">
      <c r="B13" s="653" t="s">
        <v>27</v>
      </c>
      <c r="C13" s="1019" t="s">
        <v>28</v>
      </c>
      <c r="D13" s="1020"/>
      <c r="E13" s="1020"/>
      <c r="F13" s="1020"/>
      <c r="G13" s="1020"/>
      <c r="H13" s="1020"/>
      <c r="I13" s="1020"/>
      <c r="J13" s="1020"/>
      <c r="K13" s="1021"/>
      <c r="L13" s="145">
        <f>COUNTA(C7:C12)</f>
        <v>6</v>
      </c>
      <c r="N13" s="467"/>
    </row>
    <row r="15" spans="2:16">
      <c r="B15" s="181"/>
      <c r="C15" s="493"/>
      <c r="D15" s="999"/>
      <c r="E15" s="999"/>
      <c r="F15" s="514"/>
      <c r="G15" s="1015"/>
      <c r="H15" s="1015"/>
      <c r="I15" s="1015"/>
      <c r="J15" s="514"/>
      <c r="K15" s="999"/>
      <c r="L15" s="999"/>
      <c r="M15" s="999"/>
    </row>
    <row r="16" spans="2:16" ht="9" customHeight="1">
      <c r="B16" s="999"/>
      <c r="C16" s="999"/>
      <c r="D16" s="999"/>
      <c r="E16" s="999"/>
      <c r="F16" s="999"/>
      <c r="G16" s="999"/>
      <c r="H16" s="999"/>
      <c r="I16" s="999"/>
      <c r="J16" s="999"/>
      <c r="K16" s="999"/>
      <c r="L16" s="999"/>
      <c r="M16" s="999"/>
    </row>
    <row r="17" spans="2:13">
      <c r="B17" s="181"/>
      <c r="C17" s="493"/>
      <c r="D17" s="349"/>
      <c r="E17" s="349"/>
      <c r="F17" s="514"/>
      <c r="G17" s="999"/>
      <c r="H17" s="999"/>
      <c r="I17" s="999"/>
      <c r="J17" s="514"/>
      <c r="K17" s="999"/>
      <c r="L17" s="999"/>
      <c r="M17" s="999"/>
    </row>
    <row r="18" spans="2:13" ht="6.75" customHeight="1">
      <c r="B18" s="999"/>
      <c r="C18" s="999"/>
      <c r="D18" s="999"/>
      <c r="E18" s="999"/>
      <c r="F18" s="999"/>
      <c r="G18" s="999"/>
      <c r="H18" s="999"/>
      <c r="I18" s="999"/>
      <c r="J18" s="999"/>
      <c r="K18" s="999"/>
      <c r="L18" s="999"/>
      <c r="M18" s="999"/>
    </row>
    <row r="19" spans="2:13">
      <c r="B19" s="181"/>
      <c r="C19" s="493"/>
      <c r="D19" s="999"/>
      <c r="E19" s="999"/>
      <c r="F19" s="514"/>
      <c r="G19" s="999"/>
      <c r="H19" s="999"/>
      <c r="I19" s="999"/>
      <c r="J19" s="514"/>
      <c r="K19" s="999"/>
      <c r="L19" s="999"/>
      <c r="M19" s="999"/>
    </row>
    <row r="20" spans="2:13" ht="7.5" customHeight="1">
      <c r="B20" s="999"/>
      <c r="C20" s="999"/>
      <c r="D20" s="999"/>
      <c r="E20" s="999"/>
      <c r="F20" s="999"/>
      <c r="G20" s="999"/>
      <c r="H20" s="999"/>
      <c r="I20" s="999"/>
      <c r="J20" s="999"/>
      <c r="K20" s="999"/>
      <c r="L20" s="999"/>
      <c r="M20" s="999"/>
    </row>
    <row r="21" spans="2:13">
      <c r="B21" s="181"/>
      <c r="C21" s="493"/>
      <c r="D21" s="999"/>
      <c r="E21" s="999"/>
      <c r="F21" s="514"/>
      <c r="G21" s="999"/>
      <c r="H21" s="999"/>
      <c r="I21" s="999"/>
      <c r="J21" s="514"/>
      <c r="K21" s="999"/>
      <c r="L21" s="999"/>
      <c r="M21" s="999"/>
    </row>
    <row r="22" spans="2:13">
      <c r="B22" s="601"/>
      <c r="C22" s="349"/>
      <c r="D22" s="349"/>
      <c r="E22" s="349"/>
      <c r="F22" s="349"/>
      <c r="G22" s="349"/>
      <c r="H22" s="349"/>
      <c r="I22" s="349"/>
      <c r="J22" s="349"/>
      <c r="K22" s="349"/>
      <c r="L22" s="349"/>
      <c r="M22" s="349"/>
    </row>
    <row r="23" spans="2:13" ht="18">
      <c r="B23" s="998"/>
      <c r="C23" s="998"/>
      <c r="D23" s="349"/>
      <c r="E23" s="349"/>
      <c r="F23" s="1012"/>
      <c r="G23" s="1012"/>
      <c r="H23" s="1012"/>
      <c r="I23" s="1012"/>
      <c r="J23" s="1012"/>
      <c r="K23" s="349"/>
      <c r="L23" s="349"/>
      <c r="M23" s="349"/>
    </row>
    <row r="24" spans="2:13">
      <c r="B24" s="515"/>
      <c r="C24" s="383"/>
      <c r="D24" s="349"/>
      <c r="E24" s="349"/>
      <c r="F24" s="1010"/>
      <c r="G24" s="1010"/>
      <c r="H24" s="1010"/>
      <c r="I24" s="1010"/>
      <c r="J24" s="1010"/>
      <c r="K24" s="349"/>
      <c r="L24" s="349"/>
      <c r="M24" s="349"/>
    </row>
    <row r="25" spans="2:13">
      <c r="B25" s="515"/>
      <c r="C25" s="383"/>
      <c r="D25" s="349"/>
      <c r="E25" s="349"/>
      <c r="F25" s="355"/>
      <c r="G25" s="1011"/>
      <c r="H25" s="1011"/>
      <c r="I25" s="1011"/>
      <c r="J25" s="496"/>
      <c r="K25" s="349"/>
      <c r="L25" s="349"/>
      <c r="M25" s="349"/>
    </row>
    <row r="26" spans="2:13" ht="14.4">
      <c r="B26" s="515"/>
      <c r="C26" s="383"/>
      <c r="D26" s="349"/>
      <c r="E26" s="349"/>
      <c r="F26" s="355"/>
      <c r="G26" s="1011"/>
      <c r="H26" s="1011"/>
      <c r="I26" s="1011"/>
      <c r="J26" s="349"/>
      <c r="K26" s="349"/>
      <c r="L26" s="349"/>
      <c r="M26" s="349"/>
    </row>
    <row r="27" spans="2:13" ht="14.4">
      <c r="B27" s="515"/>
      <c r="C27" s="383"/>
      <c r="D27" s="349"/>
      <c r="E27" s="349"/>
      <c r="F27" s="355"/>
      <c r="G27" s="1011"/>
      <c r="H27" s="1011"/>
      <c r="I27" s="1011"/>
      <c r="J27" s="349"/>
      <c r="K27" s="349"/>
      <c r="L27" s="349"/>
      <c r="M27" s="349"/>
    </row>
    <row r="28" spans="2:13" ht="14.4">
      <c r="B28" s="515"/>
      <c r="C28" s="383"/>
      <c r="D28" s="349"/>
      <c r="E28" s="349"/>
      <c r="F28" s="355"/>
      <c r="G28" s="1011"/>
      <c r="H28" s="1011"/>
      <c r="I28" s="1011"/>
      <c r="J28" s="349"/>
      <c r="K28" s="349"/>
      <c r="L28" s="349"/>
      <c r="M28" s="349"/>
    </row>
    <row r="29" spans="2:13" ht="14.4">
      <c r="B29" s="515"/>
      <c r="C29" s="383"/>
      <c r="D29" s="349"/>
      <c r="E29" s="349"/>
      <c r="F29" s="349"/>
      <c r="G29" s="349"/>
      <c r="H29" s="349"/>
      <c r="I29" s="349"/>
      <c r="J29" s="349"/>
      <c r="K29" s="349"/>
      <c r="L29" s="349"/>
      <c r="M29" s="349"/>
    </row>
    <row r="30" spans="2:13" ht="14.4">
      <c r="B30" s="515"/>
      <c r="C30" s="383"/>
      <c r="D30" s="349"/>
      <c r="E30" s="349"/>
      <c r="F30" s="349"/>
      <c r="G30" s="349"/>
      <c r="H30" s="349"/>
      <c r="I30" s="349"/>
      <c r="J30" s="349"/>
      <c r="K30" s="349"/>
      <c r="L30" s="349"/>
      <c r="M30" s="349"/>
    </row>
    <row r="31" spans="2:13" ht="14.4">
      <c r="B31" s="515"/>
      <c r="C31" s="383"/>
      <c r="D31" s="349"/>
      <c r="E31" s="349"/>
      <c r="F31" s="349"/>
      <c r="G31" s="349"/>
      <c r="H31" s="349"/>
      <c r="I31" s="349"/>
      <c r="J31" s="349"/>
      <c r="K31" s="349"/>
      <c r="L31" s="349"/>
      <c r="M31" s="349"/>
    </row>
    <row r="32" spans="2:13" ht="14.4">
      <c r="B32" s="515"/>
      <c r="C32" s="383"/>
      <c r="D32" s="349"/>
      <c r="E32" s="349"/>
      <c r="F32" s="349"/>
      <c r="G32" s="349"/>
      <c r="H32" s="349"/>
      <c r="I32" s="349"/>
      <c r="J32" s="349"/>
      <c r="K32" s="349"/>
      <c r="L32" s="349"/>
      <c r="M32" s="349"/>
    </row>
    <row r="33" spans="2:13" ht="14.4">
      <c r="B33" s="515"/>
      <c r="C33" s="384"/>
      <c r="D33" s="349"/>
      <c r="E33" s="349"/>
      <c r="F33" s="349"/>
      <c r="G33" s="349"/>
      <c r="H33" s="349"/>
      <c r="I33" s="349"/>
      <c r="J33" s="349"/>
      <c r="K33" s="349"/>
      <c r="L33" s="349"/>
      <c r="M33" s="349"/>
    </row>
    <row r="34" spans="2:13">
      <c r="B34" s="601"/>
      <c r="C34" s="349"/>
      <c r="D34" s="349"/>
      <c r="E34" s="349"/>
      <c r="F34" s="349"/>
      <c r="G34" s="349"/>
      <c r="H34" s="349"/>
      <c r="I34" s="349"/>
      <c r="J34" s="349"/>
      <c r="K34" s="349"/>
      <c r="L34" s="349"/>
      <c r="M34" s="349"/>
    </row>
  </sheetData>
  <sortState ref="B6:L8">
    <sortCondition descending="1" ref="L6"/>
  </sortState>
  <mergeCells count="25">
    <mergeCell ref="G28:I28"/>
    <mergeCell ref="B23:C23"/>
    <mergeCell ref="B18:M18"/>
    <mergeCell ref="G19:I19"/>
    <mergeCell ref="K19:M19"/>
    <mergeCell ref="B20:M20"/>
    <mergeCell ref="F23:J23"/>
    <mergeCell ref="D21:E21"/>
    <mergeCell ref="G21:I21"/>
    <mergeCell ref="K21:M21"/>
    <mergeCell ref="D19:E19"/>
    <mergeCell ref="I2:N2"/>
    <mergeCell ref="F24:J24"/>
    <mergeCell ref="G25:I25"/>
    <mergeCell ref="G26:I26"/>
    <mergeCell ref="G27:I27"/>
    <mergeCell ref="C13:K13"/>
    <mergeCell ref="B2:H2"/>
    <mergeCell ref="B4:K4"/>
    <mergeCell ref="D15:E15"/>
    <mergeCell ref="G15:I15"/>
    <mergeCell ref="K15:M15"/>
    <mergeCell ref="B16:M16"/>
    <mergeCell ref="G17:I17"/>
    <mergeCell ref="K17:M17"/>
  </mergeCells>
  <hyperlinks>
    <hyperlink ref="L13" r:id="rId1" display="=@counta(C6:C18)"/>
  </hyperlinks>
  <pageMargins left="0.23622047244094491" right="0.23622047244094491" top="0.74803149606299213" bottom="0.74803149606299213" header="0.31496062992125984" footer="0.31496062992125984"/>
  <pageSetup paperSize="9" scale="76" fitToHeight="0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34"/>
  <sheetViews>
    <sheetView zoomScale="115" zoomScaleNormal="115" workbookViewId="0">
      <selection activeCell="B2" sqref="B2:N16"/>
    </sheetView>
  </sheetViews>
  <sheetFormatPr defaultColWidth="9.109375" defaultRowHeight="18"/>
  <cols>
    <col min="1" max="1" width="4.33203125" style="3" customWidth="1"/>
    <col min="2" max="2" width="22" style="149" customWidth="1"/>
    <col min="3" max="4" width="7.33203125" style="344" customWidth="1"/>
    <col min="5" max="5" width="8.88671875" style="339" customWidth="1"/>
    <col min="6" max="6" width="10.109375" style="3" customWidth="1"/>
    <col min="7" max="12" width="6" style="3" customWidth="1"/>
    <col min="13" max="16384" width="9.109375" style="3"/>
  </cols>
  <sheetData>
    <row r="1" spans="2:15" ht="16.2" thickBot="1">
      <c r="B1" s="140"/>
      <c r="C1" s="94"/>
      <c r="D1"/>
      <c r="E1"/>
      <c r="F1"/>
      <c r="G1"/>
      <c r="H1"/>
      <c r="I1"/>
      <c r="J1"/>
      <c r="K1"/>
      <c r="L1"/>
      <c r="M1" s="521"/>
      <c r="N1" s="420"/>
    </row>
    <row r="2" spans="2:15" ht="21" thickBot="1">
      <c r="B2" s="966" t="s">
        <v>174</v>
      </c>
      <c r="C2" s="967"/>
      <c r="D2" s="967"/>
      <c r="E2" s="967"/>
      <c r="F2" s="967"/>
      <c r="G2" s="967"/>
      <c r="H2" s="968"/>
      <c r="I2" s="1018" t="s">
        <v>173</v>
      </c>
      <c r="J2" s="973"/>
      <c r="K2" s="973"/>
      <c r="L2" s="973"/>
      <c r="M2" s="973"/>
      <c r="N2" s="974"/>
    </row>
    <row r="3" spans="2:15" ht="18.600000000000001" thickBot="1"/>
    <row r="4" spans="2:15" ht="21" thickBot="1">
      <c r="B4" s="969" t="s">
        <v>236</v>
      </c>
      <c r="C4" s="1022"/>
      <c r="D4" s="1022"/>
      <c r="E4" s="1022"/>
      <c r="F4" s="970"/>
      <c r="G4" s="970"/>
      <c r="H4" s="970"/>
      <c r="I4" s="970"/>
      <c r="J4" s="970"/>
      <c r="K4" s="970"/>
      <c r="L4" s="970"/>
      <c r="M4" s="103"/>
      <c r="N4" s="251"/>
    </row>
    <row r="5" spans="2:15" ht="31.8" thickBot="1">
      <c r="B5" s="147" t="s">
        <v>0</v>
      </c>
      <c r="C5" s="450" t="s">
        <v>1</v>
      </c>
      <c r="D5" s="451" t="s">
        <v>106</v>
      </c>
      <c r="E5" s="452" t="s">
        <v>42</v>
      </c>
      <c r="F5" s="685" t="s">
        <v>43</v>
      </c>
      <c r="G5" s="106" t="s">
        <v>2</v>
      </c>
      <c r="H5" s="107" t="s">
        <v>3</v>
      </c>
      <c r="I5" s="107" t="s">
        <v>4</v>
      </c>
      <c r="J5" s="107" t="s">
        <v>5</v>
      </c>
      <c r="K5" s="107" t="s">
        <v>6</v>
      </c>
      <c r="L5" s="107" t="s">
        <v>7</v>
      </c>
      <c r="M5" s="31" t="s">
        <v>8</v>
      </c>
      <c r="N5" s="109" t="s">
        <v>34</v>
      </c>
      <c r="O5" s="62" t="s">
        <v>24</v>
      </c>
    </row>
    <row r="6" spans="2:15" ht="18.600000000000001" thickBot="1">
      <c r="B6" s="953" t="s">
        <v>103</v>
      </c>
      <c r="C6" s="1239">
        <v>1942</v>
      </c>
      <c r="D6" s="1240" t="s">
        <v>108</v>
      </c>
      <c r="E6" s="1241" t="s">
        <v>9</v>
      </c>
      <c r="F6" s="1242" t="s">
        <v>44</v>
      </c>
      <c r="G6" s="1243">
        <v>87</v>
      </c>
      <c r="H6" s="1244">
        <v>87</v>
      </c>
      <c r="I6" s="1244">
        <v>92</v>
      </c>
      <c r="J6" s="1244">
        <v>92</v>
      </c>
      <c r="K6" s="1244">
        <v>96</v>
      </c>
      <c r="L6" s="1245">
        <v>94</v>
      </c>
      <c r="M6" s="1246">
        <f t="shared" ref="M6" si="0">SUM(G6:L6)</f>
        <v>548</v>
      </c>
      <c r="N6" s="1247" t="str">
        <f t="shared" ref="N6:N7" si="1">IF(M6&gt;559,"Yes","NO")</f>
        <v>NO</v>
      </c>
      <c r="O6" s="1248" t="str">
        <f t="shared" ref="O6:O7" si="2">IF(N6="Yes","M","")</f>
        <v/>
      </c>
    </row>
    <row r="7" spans="2:15">
      <c r="B7" s="368" t="s">
        <v>65</v>
      </c>
      <c r="C7" s="840">
        <v>1079</v>
      </c>
      <c r="D7" s="345" t="s">
        <v>108</v>
      </c>
      <c r="E7" s="241" t="s">
        <v>10</v>
      </c>
      <c r="F7" s="99" t="s">
        <v>44</v>
      </c>
      <c r="G7" s="32">
        <v>84</v>
      </c>
      <c r="H7" s="18">
        <v>96</v>
      </c>
      <c r="I7" s="18">
        <v>87</v>
      </c>
      <c r="J7" s="18">
        <v>89</v>
      </c>
      <c r="K7" s="18">
        <v>88</v>
      </c>
      <c r="L7" s="951">
        <v>93</v>
      </c>
      <c r="M7" s="1249">
        <f t="shared" ref="M7" si="3">SUM(G7:L7)</f>
        <v>537</v>
      </c>
      <c r="N7" s="58" t="str">
        <f t="shared" si="1"/>
        <v>NO</v>
      </c>
      <c r="O7" s="104" t="str">
        <f t="shared" si="2"/>
        <v/>
      </c>
    </row>
    <row r="8" spans="2:15" ht="18.600000000000001" thickBot="1">
      <c r="B8" s="313" t="s">
        <v>227</v>
      </c>
      <c r="C8" s="847">
        <v>1332</v>
      </c>
      <c r="D8" s="848" t="s">
        <v>108</v>
      </c>
      <c r="E8" s="1250" t="s">
        <v>10</v>
      </c>
      <c r="F8" s="81" t="s">
        <v>228</v>
      </c>
      <c r="G8" s="778">
        <v>87</v>
      </c>
      <c r="H8" s="624">
        <v>89</v>
      </c>
      <c r="I8" s="624">
        <v>91</v>
      </c>
      <c r="J8" s="624">
        <v>86</v>
      </c>
      <c r="K8" s="624">
        <v>88</v>
      </c>
      <c r="L8" s="779">
        <v>88</v>
      </c>
      <c r="M8" s="353">
        <f t="shared" ref="M8" si="4">SUM(G8:L8)</f>
        <v>529</v>
      </c>
      <c r="N8" s="59" t="str">
        <f t="shared" ref="N8" si="5">IF(M8&gt;529,"Yes","NO")</f>
        <v>NO</v>
      </c>
      <c r="O8" s="1251"/>
    </row>
    <row r="9" spans="2:15">
      <c r="B9" s="148" t="s">
        <v>196</v>
      </c>
      <c r="C9" s="841">
        <v>2508</v>
      </c>
      <c r="D9" s="449" t="s">
        <v>108</v>
      </c>
      <c r="E9" s="380" t="s">
        <v>12</v>
      </c>
      <c r="F9" s="121" t="s">
        <v>51</v>
      </c>
      <c r="G9" s="25">
        <v>81</v>
      </c>
      <c r="H9" s="10">
        <v>88</v>
      </c>
      <c r="I9" s="10">
        <v>82</v>
      </c>
      <c r="J9" s="10">
        <v>79</v>
      </c>
      <c r="K9" s="10">
        <v>81</v>
      </c>
      <c r="L9" s="26">
        <v>94</v>
      </c>
      <c r="M9" s="434">
        <f t="shared" ref="M9:M13" si="6">SUM(G9:L9)</f>
        <v>505</v>
      </c>
      <c r="N9" s="136" t="str">
        <f t="shared" ref="N9:N13" si="7">IF(M9&gt;529,"Yes","NO")</f>
        <v>NO</v>
      </c>
      <c r="O9" s="257"/>
    </row>
    <row r="10" spans="2:15" ht="18.600000000000001" thickBot="1">
      <c r="B10" s="842" t="s">
        <v>197</v>
      </c>
      <c r="C10" s="843">
        <v>2509</v>
      </c>
      <c r="D10" s="712" t="s">
        <v>108</v>
      </c>
      <c r="E10" s="844" t="s">
        <v>12</v>
      </c>
      <c r="F10" s="845" t="s">
        <v>51</v>
      </c>
      <c r="G10" s="778">
        <v>79</v>
      </c>
      <c r="H10" s="624">
        <v>74</v>
      </c>
      <c r="I10" s="624">
        <v>62</v>
      </c>
      <c r="J10" s="624">
        <v>76</v>
      </c>
      <c r="K10" s="624">
        <v>72</v>
      </c>
      <c r="L10" s="779">
        <v>73</v>
      </c>
      <c r="M10" s="353">
        <f t="shared" si="6"/>
        <v>436</v>
      </c>
      <c r="N10" s="59" t="str">
        <f t="shared" si="7"/>
        <v>NO</v>
      </c>
      <c r="O10" s="846"/>
    </row>
    <row r="11" spans="2:15">
      <c r="B11" s="368" t="s">
        <v>168</v>
      </c>
      <c r="C11" s="1265">
        <v>1929</v>
      </c>
      <c r="D11" s="345" t="s">
        <v>107</v>
      </c>
      <c r="E11" s="347" t="s">
        <v>12</v>
      </c>
      <c r="F11" s="95" t="s">
        <v>44</v>
      </c>
      <c r="G11" s="32">
        <v>90</v>
      </c>
      <c r="H11" s="18">
        <v>90</v>
      </c>
      <c r="I11" s="18">
        <v>91</v>
      </c>
      <c r="J11" s="18">
        <v>89</v>
      </c>
      <c r="K11" s="18">
        <v>87</v>
      </c>
      <c r="L11" s="951">
        <v>87</v>
      </c>
      <c r="M11" s="352">
        <f>SUM(G11:L11)</f>
        <v>534</v>
      </c>
      <c r="N11" s="594" t="str">
        <f>IF(M11&gt;529,"Yes","NO")</f>
        <v>Yes</v>
      </c>
      <c r="O11" s="1238"/>
    </row>
    <row r="12" spans="2:15">
      <c r="B12" s="148" t="s">
        <v>256</v>
      </c>
      <c r="C12" s="841"/>
      <c r="D12" s="449" t="s">
        <v>107</v>
      </c>
      <c r="E12" s="380" t="s">
        <v>12</v>
      </c>
      <c r="F12" s="121" t="s">
        <v>44</v>
      </c>
      <c r="G12" s="25">
        <v>86</v>
      </c>
      <c r="H12" s="10">
        <v>84</v>
      </c>
      <c r="I12" s="10">
        <v>85</v>
      </c>
      <c r="J12" s="10">
        <v>85</v>
      </c>
      <c r="K12" s="10">
        <v>86</v>
      </c>
      <c r="L12" s="26">
        <v>82</v>
      </c>
      <c r="M12" s="434">
        <f>SUM(G12:L12)</f>
        <v>508</v>
      </c>
      <c r="N12" s="136" t="str">
        <f>IF(M12&gt;499,"Yes","NO")</f>
        <v>Yes</v>
      </c>
      <c r="O12" s="257" t="str">
        <f t="shared" ref="O12" si="8">IF(N12="Yes","S","")</f>
        <v>S</v>
      </c>
    </row>
    <row r="13" spans="2:15">
      <c r="B13" s="148" t="s">
        <v>255</v>
      </c>
      <c r="C13" s="841">
        <v>2027</v>
      </c>
      <c r="D13" s="449" t="s">
        <v>107</v>
      </c>
      <c r="E13" s="380" t="s">
        <v>12</v>
      </c>
      <c r="F13" s="121" t="s">
        <v>44</v>
      </c>
      <c r="G13" s="25">
        <v>72</v>
      </c>
      <c r="H13" s="10">
        <v>82</v>
      </c>
      <c r="I13" s="10">
        <v>76</v>
      </c>
      <c r="J13" s="10">
        <v>78</v>
      </c>
      <c r="K13" s="10">
        <v>79</v>
      </c>
      <c r="L13" s="26">
        <v>79</v>
      </c>
      <c r="M13" s="434">
        <f t="shared" si="6"/>
        <v>466</v>
      </c>
      <c r="N13" s="136" t="str">
        <f t="shared" si="7"/>
        <v>NO</v>
      </c>
      <c r="O13" s="257"/>
    </row>
    <row r="14" spans="2:15">
      <c r="B14" s="148" t="s">
        <v>109</v>
      </c>
      <c r="C14" s="841">
        <v>1150</v>
      </c>
      <c r="D14" s="449" t="s">
        <v>107</v>
      </c>
      <c r="E14" s="380" t="s">
        <v>12</v>
      </c>
      <c r="F14" s="120" t="s">
        <v>44</v>
      </c>
      <c r="G14" s="25">
        <v>78</v>
      </c>
      <c r="H14" s="10">
        <v>79</v>
      </c>
      <c r="I14" s="10">
        <v>86</v>
      </c>
      <c r="J14" s="10">
        <v>84</v>
      </c>
      <c r="K14" s="10">
        <v>81</v>
      </c>
      <c r="L14" s="26">
        <v>86</v>
      </c>
      <c r="M14" s="434">
        <f>SUM(G14:L14)</f>
        <v>494</v>
      </c>
      <c r="N14" s="483" t="str">
        <f t="shared" ref="N14" si="9">IF(M14&gt;499,"Yes","NO")</f>
        <v>NO</v>
      </c>
      <c r="O14" s="257"/>
    </row>
    <row r="15" spans="2:15" ht="18.600000000000001" thickBot="1">
      <c r="B15" s="313" t="s">
        <v>169</v>
      </c>
      <c r="C15" s="385">
        <v>1927</v>
      </c>
      <c r="D15" s="712" t="s">
        <v>107</v>
      </c>
      <c r="E15" s="381" t="s">
        <v>12</v>
      </c>
      <c r="F15" s="81" t="s">
        <v>44</v>
      </c>
      <c r="G15" s="33">
        <v>75</v>
      </c>
      <c r="H15" s="21">
        <v>82</v>
      </c>
      <c r="I15" s="21">
        <v>83</v>
      </c>
      <c r="J15" s="21">
        <v>80</v>
      </c>
      <c r="K15" s="21">
        <v>73</v>
      </c>
      <c r="L15" s="518">
        <v>83</v>
      </c>
      <c r="M15" s="353">
        <f>SUM(G15:L15)</f>
        <v>476</v>
      </c>
      <c r="N15" s="59" t="str">
        <f t="shared" ref="N15" si="10">IF(M15&gt;499,"Yes","NO")</f>
        <v>NO</v>
      </c>
      <c r="O15" s="53"/>
    </row>
    <row r="16" spans="2:15" ht="26.25" customHeight="1" thickBot="1">
      <c r="B16" s="655" t="s">
        <v>27</v>
      </c>
      <c r="C16" s="1013" t="s">
        <v>120</v>
      </c>
      <c r="D16" s="1002"/>
      <c r="E16" s="1002"/>
      <c r="F16" s="1002"/>
      <c r="G16" s="1002"/>
      <c r="H16" s="1002"/>
      <c r="I16" s="1002"/>
      <c r="J16" s="1002"/>
      <c r="K16" s="1002"/>
      <c r="L16" s="1002"/>
      <c r="M16" s="1014"/>
      <c r="N16" s="251"/>
    </row>
    <row r="17" spans="2:14">
      <c r="C17" s="346"/>
      <c r="D17" s="346"/>
      <c r="F17" s="3">
        <f>COUNTA(F6:F15)</f>
        <v>10</v>
      </c>
    </row>
    <row r="18" spans="2:14" ht="15.6">
      <c r="B18" s="514"/>
      <c r="C18" s="602"/>
      <c r="D18" s="602"/>
      <c r="E18" s="999"/>
      <c r="F18" s="999"/>
      <c r="G18" s="514"/>
      <c r="H18" s="999"/>
      <c r="I18" s="999"/>
      <c r="J18" s="999"/>
      <c r="K18" s="514"/>
      <c r="L18" s="999"/>
      <c r="M18" s="999"/>
      <c r="N18" s="999"/>
    </row>
    <row r="19" spans="2:14" ht="6.75" customHeight="1">
      <c r="B19" s="999"/>
      <c r="C19" s="999"/>
      <c r="D19" s="999"/>
      <c r="E19" s="999"/>
      <c r="F19" s="999"/>
      <c r="G19" s="999"/>
      <c r="H19" s="999"/>
      <c r="I19" s="999"/>
      <c r="J19" s="999"/>
      <c r="K19" s="999"/>
      <c r="L19" s="999"/>
      <c r="M19" s="999"/>
      <c r="N19" s="999"/>
    </row>
    <row r="20" spans="2:14" ht="15.6">
      <c r="B20" s="514"/>
      <c r="C20" s="602"/>
      <c r="D20" s="602"/>
      <c r="E20" s="999"/>
      <c r="F20" s="999"/>
      <c r="G20" s="514"/>
      <c r="H20" s="999"/>
      <c r="I20" s="999"/>
      <c r="J20" s="999"/>
      <c r="K20" s="514"/>
      <c r="L20" s="999"/>
      <c r="M20" s="999"/>
      <c r="N20" s="999"/>
    </row>
    <row r="21" spans="2:14" ht="6.75" customHeight="1">
      <c r="B21" s="999"/>
      <c r="C21" s="999"/>
      <c r="D21" s="999"/>
      <c r="E21" s="999"/>
      <c r="F21" s="999"/>
      <c r="G21" s="999"/>
      <c r="H21" s="999"/>
      <c r="I21" s="999"/>
      <c r="J21" s="999"/>
      <c r="K21" s="999"/>
      <c r="L21" s="999"/>
      <c r="M21" s="999"/>
      <c r="N21" s="999"/>
    </row>
    <row r="22" spans="2:14" ht="15.6">
      <c r="B22" s="514"/>
      <c r="C22" s="602"/>
      <c r="D22" s="602"/>
      <c r="E22" s="999"/>
      <c r="F22" s="999"/>
      <c r="G22" s="514"/>
      <c r="H22" s="999"/>
      <c r="I22" s="999"/>
      <c r="J22" s="999"/>
      <c r="K22" s="514"/>
      <c r="L22" s="999"/>
      <c r="M22" s="999"/>
      <c r="N22" s="999"/>
    </row>
    <row r="23" spans="2:14">
      <c r="B23" s="516"/>
      <c r="C23" s="603"/>
      <c r="D23" s="603"/>
      <c r="E23" s="604"/>
      <c r="F23" s="513"/>
      <c r="G23" s="513"/>
      <c r="H23" s="513"/>
      <c r="I23" s="513"/>
      <c r="J23" s="513"/>
      <c r="K23" s="513"/>
      <c r="L23" s="513"/>
      <c r="M23" s="513"/>
      <c r="N23" s="513"/>
    </row>
    <row r="24" spans="2:14">
      <c r="B24" s="998"/>
      <c r="C24" s="998"/>
      <c r="D24" s="515"/>
      <c r="E24" s="604"/>
      <c r="F24" s="513"/>
      <c r="G24" s="513"/>
      <c r="H24" s="513"/>
      <c r="I24" s="513"/>
      <c r="J24" s="513"/>
      <c r="K24" s="513"/>
      <c r="L24" s="513"/>
      <c r="M24" s="513"/>
      <c r="N24" s="513"/>
    </row>
    <row r="25" spans="2:14">
      <c r="B25" s="515"/>
      <c r="C25" s="383"/>
      <c r="D25" s="383"/>
      <c r="E25" s="604"/>
      <c r="F25" s="513"/>
      <c r="G25" s="513"/>
      <c r="H25" s="513"/>
      <c r="I25" s="513"/>
      <c r="J25" s="513"/>
      <c r="K25" s="513"/>
      <c r="L25" s="513"/>
      <c r="M25" s="513"/>
      <c r="N25" s="513"/>
    </row>
    <row r="26" spans="2:14">
      <c r="B26" s="515"/>
      <c r="C26" s="383"/>
      <c r="D26" s="383"/>
      <c r="E26" s="604"/>
      <c r="F26" s="513"/>
      <c r="G26" s="513"/>
      <c r="H26" s="513"/>
      <c r="I26" s="513"/>
      <c r="J26" s="513"/>
      <c r="K26" s="513"/>
      <c r="L26" s="513"/>
      <c r="M26" s="513"/>
      <c r="N26" s="513"/>
    </row>
    <row r="27" spans="2:14">
      <c r="B27" s="515"/>
      <c r="C27" s="383"/>
      <c r="D27" s="383"/>
      <c r="E27" s="604"/>
      <c r="F27" s="513"/>
      <c r="G27" s="513"/>
      <c r="H27" s="513"/>
      <c r="I27" s="513"/>
      <c r="J27" s="513"/>
      <c r="K27" s="513"/>
      <c r="L27" s="513"/>
      <c r="M27" s="513"/>
      <c r="N27" s="513"/>
    </row>
    <row r="28" spans="2:14">
      <c r="B28" s="515"/>
      <c r="C28" s="383"/>
      <c r="D28" s="383"/>
      <c r="E28" s="604"/>
      <c r="F28" s="513"/>
      <c r="G28" s="513"/>
      <c r="H28" s="513"/>
      <c r="I28" s="513"/>
      <c r="J28" s="513"/>
      <c r="K28" s="513"/>
      <c r="L28" s="513"/>
      <c r="M28" s="513"/>
      <c r="N28" s="513"/>
    </row>
    <row r="29" spans="2:14">
      <c r="B29" s="515"/>
      <c r="C29" s="383"/>
      <c r="D29" s="383"/>
      <c r="E29" s="604"/>
      <c r="F29" s="513"/>
      <c r="G29" s="513"/>
      <c r="H29" s="513"/>
      <c r="I29" s="513"/>
      <c r="J29" s="513"/>
      <c r="K29" s="513"/>
      <c r="L29" s="513"/>
      <c r="M29" s="513"/>
      <c r="N29" s="513"/>
    </row>
    <row r="30" spans="2:14">
      <c r="B30" s="515"/>
      <c r="C30" s="383"/>
      <c r="D30" s="383"/>
      <c r="E30" s="604"/>
      <c r="F30" s="513"/>
      <c r="G30" s="513"/>
      <c r="H30" s="513"/>
      <c r="I30" s="513"/>
      <c r="J30" s="513"/>
      <c r="K30" s="513"/>
      <c r="L30" s="513"/>
      <c r="M30" s="513"/>
      <c r="N30" s="513"/>
    </row>
    <row r="31" spans="2:14">
      <c r="B31" s="515"/>
      <c r="C31" s="383"/>
      <c r="D31" s="383"/>
      <c r="E31" s="604"/>
      <c r="F31" s="513"/>
      <c r="G31" s="513"/>
      <c r="H31" s="513"/>
      <c r="I31" s="513"/>
      <c r="J31" s="513"/>
      <c r="K31" s="513"/>
      <c r="L31" s="513"/>
      <c r="M31" s="513"/>
      <c r="N31" s="513"/>
    </row>
    <row r="32" spans="2:14">
      <c r="B32" s="515"/>
      <c r="C32" s="383"/>
      <c r="D32" s="383"/>
      <c r="E32" s="604"/>
      <c r="F32" s="513"/>
      <c r="G32" s="513"/>
      <c r="H32" s="513"/>
      <c r="I32" s="513"/>
      <c r="J32" s="513"/>
      <c r="K32" s="513"/>
      <c r="L32" s="513"/>
      <c r="M32" s="513"/>
      <c r="N32" s="513"/>
    </row>
    <row r="33" spans="2:14">
      <c r="B33" s="515"/>
      <c r="C33" s="383"/>
      <c r="D33" s="383"/>
      <c r="E33" s="604"/>
      <c r="F33" s="513"/>
      <c r="G33" s="513"/>
      <c r="H33" s="513"/>
      <c r="I33" s="513"/>
      <c r="J33" s="513"/>
      <c r="K33" s="513"/>
      <c r="L33" s="513"/>
      <c r="M33" s="513"/>
      <c r="N33" s="513"/>
    </row>
    <row r="34" spans="2:14">
      <c r="B34" s="515"/>
      <c r="C34" s="384"/>
      <c r="D34" s="384"/>
      <c r="E34" s="604"/>
      <c r="F34" s="513"/>
      <c r="G34" s="513"/>
      <c r="H34" s="513"/>
      <c r="I34" s="513"/>
      <c r="J34" s="513"/>
      <c r="K34" s="513"/>
      <c r="L34" s="513"/>
      <c r="M34" s="513"/>
      <c r="N34" s="513"/>
    </row>
  </sheetData>
  <sortState ref="B12:M15">
    <sortCondition descending="1" ref="M11"/>
  </sortState>
  <mergeCells count="16">
    <mergeCell ref="B2:H2"/>
    <mergeCell ref="I2:N2"/>
    <mergeCell ref="B4:L4"/>
    <mergeCell ref="E18:F18"/>
    <mergeCell ref="H18:J18"/>
    <mergeCell ref="L18:N18"/>
    <mergeCell ref="C16:M16"/>
    <mergeCell ref="B24:C24"/>
    <mergeCell ref="E22:F22"/>
    <mergeCell ref="H22:J22"/>
    <mergeCell ref="L22:N22"/>
    <mergeCell ref="B19:N19"/>
    <mergeCell ref="E20:F20"/>
    <mergeCell ref="H20:J20"/>
    <mergeCell ref="L20:N20"/>
    <mergeCell ref="B21:N21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3"/>
  <sheetViews>
    <sheetView zoomScale="80" zoomScaleNormal="80" workbookViewId="0">
      <selection activeCell="T8" sqref="T8"/>
    </sheetView>
  </sheetViews>
  <sheetFormatPr defaultRowHeight="15.6"/>
  <cols>
    <col min="1" max="1" width="4.33203125" customWidth="1"/>
    <col min="2" max="2" width="22.5546875" style="140" customWidth="1"/>
    <col min="3" max="3" width="5.88671875" customWidth="1"/>
    <col min="4" max="4" width="6.88671875" style="260" customWidth="1"/>
    <col min="6" max="8" width="7.6640625" customWidth="1"/>
    <col min="9" max="9" width="9.6640625" customWidth="1"/>
    <col min="10" max="12" width="7.6640625" customWidth="1"/>
    <col min="13" max="13" width="9.6640625" customWidth="1"/>
    <col min="15" max="15" width="2.88671875" customWidth="1"/>
    <col min="16" max="16" width="4.88671875" customWidth="1"/>
    <col min="17" max="17" width="20.109375" customWidth="1"/>
    <col min="19" max="19" width="3.44140625" customWidth="1"/>
  </cols>
  <sheetData>
    <row r="1" spans="1:14" ht="18.600000000000001" thickBot="1">
      <c r="A1" s="268"/>
      <c r="C1" s="94"/>
      <c r="D1"/>
    </row>
    <row r="2" spans="1:14" ht="28.5" customHeight="1" thickBot="1">
      <c r="B2" s="966" t="s">
        <v>174</v>
      </c>
      <c r="C2" s="967"/>
      <c r="D2" s="967"/>
      <c r="E2" s="967"/>
      <c r="F2" s="967"/>
      <c r="G2" s="967"/>
      <c r="H2" s="968"/>
      <c r="I2" s="1018" t="s">
        <v>173</v>
      </c>
      <c r="J2" s="973"/>
      <c r="K2" s="973"/>
      <c r="L2" s="974"/>
    </row>
    <row r="3" spans="1:14" ht="16.2" thickBot="1">
      <c r="B3" s="143"/>
      <c r="C3" s="56"/>
      <c r="D3" s="160"/>
      <c r="E3" s="57"/>
      <c r="F3" s="45"/>
      <c r="G3" s="45"/>
      <c r="H3" s="45"/>
      <c r="I3" s="45"/>
      <c r="J3" s="45"/>
      <c r="K3" s="45"/>
      <c r="L3" s="45"/>
    </row>
    <row r="4" spans="1:14" ht="28.5" customHeight="1" thickBot="1">
      <c r="B4" s="969" t="s">
        <v>253</v>
      </c>
      <c r="C4" s="970"/>
      <c r="D4" s="970"/>
      <c r="E4" s="970"/>
      <c r="F4" s="970"/>
      <c r="G4" s="970"/>
      <c r="H4" s="970"/>
      <c r="I4" s="970"/>
      <c r="J4" s="970"/>
      <c r="K4" s="970"/>
      <c r="L4" s="103"/>
    </row>
    <row r="5" spans="1:14" ht="28.2" thickBot="1">
      <c r="B5" s="147" t="s">
        <v>0</v>
      </c>
      <c r="C5" s="127" t="s">
        <v>1</v>
      </c>
      <c r="D5" s="525" t="s">
        <v>42</v>
      </c>
      <c r="E5" s="70" t="s">
        <v>43</v>
      </c>
      <c r="F5" s="526" t="s">
        <v>20</v>
      </c>
      <c r="G5" s="5" t="s">
        <v>21</v>
      </c>
      <c r="H5" s="527" t="s">
        <v>22</v>
      </c>
      <c r="I5" s="386" t="s">
        <v>23</v>
      </c>
      <c r="J5" s="528" t="s">
        <v>20</v>
      </c>
      <c r="K5" s="5" t="s">
        <v>21</v>
      </c>
      <c r="L5" s="527" t="s">
        <v>22</v>
      </c>
      <c r="M5" s="386" t="s">
        <v>23</v>
      </c>
      <c r="N5" s="490" t="s">
        <v>8</v>
      </c>
    </row>
    <row r="6" spans="1:14" ht="18">
      <c r="B6" s="868" t="s">
        <v>128</v>
      </c>
      <c r="C6" s="614">
        <v>1383</v>
      </c>
      <c r="D6" s="523" t="s">
        <v>9</v>
      </c>
      <c r="E6" s="522" t="s">
        <v>52</v>
      </c>
      <c r="F6" s="32">
        <v>94</v>
      </c>
      <c r="G6" s="18">
        <v>90</v>
      </c>
      <c r="H6" s="725">
        <v>75</v>
      </c>
      <c r="I6" s="615">
        <f t="shared" ref="I6:I10" si="0">SUM($F6:$H6)</f>
        <v>259</v>
      </c>
      <c r="J6" s="32">
        <v>89</v>
      </c>
      <c r="K6" s="18">
        <v>91</v>
      </c>
      <c r="L6" s="725">
        <v>80</v>
      </c>
      <c r="M6" s="615">
        <f t="shared" ref="M6:M10" si="1">SUM($J6:$L6)</f>
        <v>260</v>
      </c>
      <c r="N6" s="35">
        <f t="shared" ref="N6:N10" si="2">SUM(I6+M6)</f>
        <v>519</v>
      </c>
    </row>
    <row r="7" spans="1:14" ht="18">
      <c r="B7" s="869" t="s">
        <v>136</v>
      </c>
      <c r="C7" s="610">
        <v>506</v>
      </c>
      <c r="D7" s="611" t="s">
        <v>10</v>
      </c>
      <c r="E7" s="395" t="s">
        <v>51</v>
      </c>
      <c r="F7" s="25">
        <v>92</v>
      </c>
      <c r="G7" s="10">
        <v>82</v>
      </c>
      <c r="H7" s="26">
        <v>63</v>
      </c>
      <c r="I7" s="113">
        <f t="shared" si="0"/>
        <v>237</v>
      </c>
      <c r="J7" s="25">
        <v>88</v>
      </c>
      <c r="K7" s="10">
        <v>83</v>
      </c>
      <c r="L7" s="26">
        <v>85</v>
      </c>
      <c r="M7" s="113">
        <f t="shared" si="1"/>
        <v>256</v>
      </c>
      <c r="N7" s="38">
        <f t="shared" si="2"/>
        <v>493</v>
      </c>
    </row>
    <row r="8" spans="1:14" ht="18">
      <c r="B8" s="871" t="s">
        <v>140</v>
      </c>
      <c r="C8" s="803">
        <v>2434</v>
      </c>
      <c r="D8" s="524" t="s">
        <v>10</v>
      </c>
      <c r="E8" s="394" t="s">
        <v>51</v>
      </c>
      <c r="F8" s="19">
        <v>76</v>
      </c>
      <c r="G8" s="20">
        <v>64</v>
      </c>
      <c r="H8" s="745">
        <v>73</v>
      </c>
      <c r="I8" s="113">
        <f t="shared" si="0"/>
        <v>213</v>
      </c>
      <c r="J8" s="19">
        <v>87</v>
      </c>
      <c r="K8" s="20">
        <v>86</v>
      </c>
      <c r="L8" s="745">
        <v>87</v>
      </c>
      <c r="M8" s="113">
        <f t="shared" si="1"/>
        <v>260</v>
      </c>
      <c r="N8" s="38">
        <f t="shared" si="2"/>
        <v>473</v>
      </c>
    </row>
    <row r="9" spans="1:14" ht="18">
      <c r="B9" s="871" t="s">
        <v>184</v>
      </c>
      <c r="C9" s="529">
        <v>1281</v>
      </c>
      <c r="D9" s="524" t="s">
        <v>10</v>
      </c>
      <c r="E9" s="394" t="s">
        <v>46</v>
      </c>
      <c r="F9" s="19">
        <v>53</v>
      </c>
      <c r="G9" s="20">
        <v>84</v>
      </c>
      <c r="H9" s="745">
        <v>72</v>
      </c>
      <c r="I9" s="113">
        <f t="shared" si="0"/>
        <v>209</v>
      </c>
      <c r="J9" s="19">
        <v>87</v>
      </c>
      <c r="K9" s="20">
        <v>82</v>
      </c>
      <c r="L9" s="745">
        <v>79</v>
      </c>
      <c r="M9" s="113">
        <f t="shared" si="1"/>
        <v>248</v>
      </c>
      <c r="N9" s="38">
        <f t="shared" si="2"/>
        <v>457</v>
      </c>
    </row>
    <row r="10" spans="1:14" ht="18.600000000000001" thickBot="1">
      <c r="B10" s="872" t="s">
        <v>127</v>
      </c>
      <c r="C10" s="775">
        <v>2</v>
      </c>
      <c r="D10" s="776" t="s">
        <v>9</v>
      </c>
      <c r="E10" s="777" t="s">
        <v>46</v>
      </c>
      <c r="F10" s="778">
        <v>50</v>
      </c>
      <c r="G10" s="624">
        <v>67</v>
      </c>
      <c r="H10" s="779">
        <v>51</v>
      </c>
      <c r="I10" s="780">
        <f t="shared" si="0"/>
        <v>168</v>
      </c>
      <c r="J10" s="778">
        <v>89</v>
      </c>
      <c r="K10" s="624">
        <v>91</v>
      </c>
      <c r="L10" s="779">
        <v>83</v>
      </c>
      <c r="M10" s="780">
        <f t="shared" si="1"/>
        <v>263</v>
      </c>
      <c r="N10" s="781">
        <f t="shared" si="2"/>
        <v>431</v>
      </c>
    </row>
    <row r="11" spans="1:14" ht="18">
      <c r="B11" s="869" t="s">
        <v>143</v>
      </c>
      <c r="C11" s="610">
        <v>1941</v>
      </c>
      <c r="D11" s="611" t="s">
        <v>12</v>
      </c>
      <c r="E11" s="395" t="s">
        <v>44</v>
      </c>
      <c r="F11" s="32">
        <v>90</v>
      </c>
      <c r="G11" s="18">
        <v>79</v>
      </c>
      <c r="H11" s="725">
        <v>69</v>
      </c>
      <c r="I11" s="615">
        <f t="shared" ref="I11:I22" si="3">SUM($F11:$H11)</f>
        <v>238</v>
      </c>
      <c r="J11" s="32">
        <v>73</v>
      </c>
      <c r="K11" s="18">
        <v>85</v>
      </c>
      <c r="L11" s="725">
        <v>84</v>
      </c>
      <c r="M11" s="111">
        <f t="shared" ref="M11:M22" si="4">SUM($J11:$L11)</f>
        <v>242</v>
      </c>
      <c r="N11" s="37">
        <f t="shared" ref="N11:N22" si="5">SUM(I11+M11)</f>
        <v>480</v>
      </c>
    </row>
    <row r="12" spans="1:14" ht="18">
      <c r="B12" s="869" t="s">
        <v>213</v>
      </c>
      <c r="C12" s="610">
        <v>1041</v>
      </c>
      <c r="D12" s="611" t="s">
        <v>12</v>
      </c>
      <c r="E12" s="395" t="s">
        <v>159</v>
      </c>
      <c r="F12" s="25">
        <v>76</v>
      </c>
      <c r="G12" s="10">
        <v>86</v>
      </c>
      <c r="H12" s="26">
        <v>68</v>
      </c>
      <c r="I12" s="111">
        <f t="shared" si="3"/>
        <v>230</v>
      </c>
      <c r="J12" s="25">
        <v>80</v>
      </c>
      <c r="K12" s="10">
        <v>83</v>
      </c>
      <c r="L12" s="26">
        <v>73</v>
      </c>
      <c r="M12" s="111">
        <f t="shared" si="4"/>
        <v>236</v>
      </c>
      <c r="N12" s="37">
        <f t="shared" si="5"/>
        <v>466</v>
      </c>
    </row>
    <row r="13" spans="1:14" ht="18">
      <c r="B13" s="869" t="s">
        <v>142</v>
      </c>
      <c r="C13" s="610">
        <v>1942</v>
      </c>
      <c r="D13" s="611" t="s">
        <v>12</v>
      </c>
      <c r="E13" s="395" t="s">
        <v>44</v>
      </c>
      <c r="F13" s="25">
        <v>88</v>
      </c>
      <c r="G13" s="10">
        <v>81</v>
      </c>
      <c r="H13" s="26">
        <v>59</v>
      </c>
      <c r="I13" s="111">
        <f t="shared" si="3"/>
        <v>228</v>
      </c>
      <c r="J13" s="25">
        <v>88</v>
      </c>
      <c r="K13" s="10">
        <v>85</v>
      </c>
      <c r="L13" s="26">
        <v>60</v>
      </c>
      <c r="M13" s="111">
        <f t="shared" si="4"/>
        <v>233</v>
      </c>
      <c r="N13" s="37">
        <f t="shared" si="5"/>
        <v>461</v>
      </c>
    </row>
    <row r="14" spans="1:14" ht="18">
      <c r="B14" s="869" t="s">
        <v>157</v>
      </c>
      <c r="C14" s="610">
        <v>1079</v>
      </c>
      <c r="D14" s="611" t="s">
        <v>12</v>
      </c>
      <c r="E14" s="395" t="s">
        <v>44</v>
      </c>
      <c r="F14" s="25">
        <v>59</v>
      </c>
      <c r="G14" s="10">
        <v>75</v>
      </c>
      <c r="H14" s="26">
        <v>67</v>
      </c>
      <c r="I14" s="111">
        <f t="shared" si="3"/>
        <v>201</v>
      </c>
      <c r="J14" s="25">
        <v>91</v>
      </c>
      <c r="K14" s="10">
        <v>87</v>
      </c>
      <c r="L14" s="26">
        <v>75</v>
      </c>
      <c r="M14" s="111">
        <f t="shared" si="4"/>
        <v>253</v>
      </c>
      <c r="N14" s="37">
        <f t="shared" si="5"/>
        <v>454</v>
      </c>
    </row>
    <row r="15" spans="1:14" ht="18">
      <c r="B15" s="869" t="s">
        <v>129</v>
      </c>
      <c r="C15" s="610">
        <v>2218</v>
      </c>
      <c r="D15" s="613" t="s">
        <v>208</v>
      </c>
      <c r="E15" s="395" t="s">
        <v>52</v>
      </c>
      <c r="F15" s="25">
        <v>76</v>
      </c>
      <c r="G15" s="10">
        <v>85</v>
      </c>
      <c r="H15" s="26">
        <v>42</v>
      </c>
      <c r="I15" s="111">
        <f t="shared" si="3"/>
        <v>203</v>
      </c>
      <c r="J15" s="25">
        <v>86</v>
      </c>
      <c r="K15" s="10">
        <v>83</v>
      </c>
      <c r="L15" s="26">
        <v>59</v>
      </c>
      <c r="M15" s="111">
        <f t="shared" si="4"/>
        <v>228</v>
      </c>
      <c r="N15" s="37">
        <f t="shared" si="5"/>
        <v>431</v>
      </c>
    </row>
    <row r="16" spans="1:14" ht="18">
      <c r="B16" s="869" t="s">
        <v>220</v>
      </c>
      <c r="C16" s="610">
        <v>1619</v>
      </c>
      <c r="D16" s="611" t="s">
        <v>12</v>
      </c>
      <c r="E16" s="395" t="s">
        <v>46</v>
      </c>
      <c r="F16" s="25">
        <v>66</v>
      </c>
      <c r="G16" s="10">
        <v>71</v>
      </c>
      <c r="H16" s="26">
        <v>49</v>
      </c>
      <c r="I16" s="111">
        <f t="shared" si="3"/>
        <v>186</v>
      </c>
      <c r="J16" s="25">
        <v>84</v>
      </c>
      <c r="K16" s="10">
        <v>66</v>
      </c>
      <c r="L16" s="26">
        <v>67</v>
      </c>
      <c r="M16" s="111">
        <f t="shared" si="4"/>
        <v>217</v>
      </c>
      <c r="N16" s="37">
        <f t="shared" si="5"/>
        <v>403</v>
      </c>
    </row>
    <row r="17" spans="2:17" ht="18">
      <c r="B17" s="869" t="s">
        <v>218</v>
      </c>
      <c r="C17" s="610">
        <v>1577</v>
      </c>
      <c r="D17" s="611" t="s">
        <v>12</v>
      </c>
      <c r="E17" s="395" t="s">
        <v>52</v>
      </c>
      <c r="F17" s="25">
        <v>73</v>
      </c>
      <c r="G17" s="10">
        <v>48</v>
      </c>
      <c r="H17" s="26">
        <v>58</v>
      </c>
      <c r="I17" s="111">
        <f t="shared" si="3"/>
        <v>179</v>
      </c>
      <c r="J17" s="25">
        <v>63</v>
      </c>
      <c r="K17" s="10">
        <v>81</v>
      </c>
      <c r="L17" s="26">
        <v>69</v>
      </c>
      <c r="M17" s="111">
        <f t="shared" si="4"/>
        <v>213</v>
      </c>
      <c r="N17" s="37">
        <f t="shared" si="5"/>
        <v>392</v>
      </c>
    </row>
    <row r="18" spans="2:17" ht="18">
      <c r="B18" s="869" t="s">
        <v>207</v>
      </c>
      <c r="C18" s="610">
        <v>723</v>
      </c>
      <c r="D18" s="611" t="s">
        <v>12</v>
      </c>
      <c r="E18" s="395" t="s">
        <v>52</v>
      </c>
      <c r="F18" s="25">
        <v>76</v>
      </c>
      <c r="G18" s="10">
        <v>79</v>
      </c>
      <c r="H18" s="26">
        <v>41</v>
      </c>
      <c r="I18" s="111">
        <f t="shared" si="3"/>
        <v>196</v>
      </c>
      <c r="J18" s="25">
        <v>78</v>
      </c>
      <c r="K18" s="10">
        <v>64</v>
      </c>
      <c r="L18" s="26">
        <v>45</v>
      </c>
      <c r="M18" s="111">
        <f t="shared" si="4"/>
        <v>187</v>
      </c>
      <c r="N18" s="37">
        <f t="shared" si="5"/>
        <v>383</v>
      </c>
    </row>
    <row r="19" spans="2:17" ht="18">
      <c r="B19" s="869" t="s">
        <v>185</v>
      </c>
      <c r="C19" s="610">
        <v>309</v>
      </c>
      <c r="D19" s="611" t="s">
        <v>12</v>
      </c>
      <c r="E19" s="395" t="s">
        <v>153</v>
      </c>
      <c r="F19" s="25">
        <v>69</v>
      </c>
      <c r="G19" s="10">
        <v>79</v>
      </c>
      <c r="H19" s="26">
        <v>49</v>
      </c>
      <c r="I19" s="111">
        <f t="shared" si="3"/>
        <v>197</v>
      </c>
      <c r="J19" s="25">
        <v>90</v>
      </c>
      <c r="K19" s="10">
        <v>50</v>
      </c>
      <c r="L19" s="26">
        <v>43</v>
      </c>
      <c r="M19" s="111">
        <f t="shared" si="4"/>
        <v>183</v>
      </c>
      <c r="N19" s="37">
        <f t="shared" si="5"/>
        <v>380</v>
      </c>
    </row>
    <row r="20" spans="2:17" ht="18">
      <c r="B20" s="869" t="s">
        <v>219</v>
      </c>
      <c r="C20" s="610">
        <v>1569</v>
      </c>
      <c r="D20" s="611" t="s">
        <v>12</v>
      </c>
      <c r="E20" s="395" t="s">
        <v>51</v>
      </c>
      <c r="F20" s="25">
        <v>63</v>
      </c>
      <c r="G20" s="10">
        <v>62</v>
      </c>
      <c r="H20" s="26">
        <v>36</v>
      </c>
      <c r="I20" s="111">
        <f t="shared" si="3"/>
        <v>161</v>
      </c>
      <c r="J20" s="25">
        <v>69</v>
      </c>
      <c r="K20" s="10">
        <v>79</v>
      </c>
      <c r="L20" s="26">
        <v>65</v>
      </c>
      <c r="M20" s="111">
        <f t="shared" si="4"/>
        <v>213</v>
      </c>
      <c r="N20" s="37">
        <f t="shared" si="5"/>
        <v>374</v>
      </c>
    </row>
    <row r="21" spans="2:17" ht="18">
      <c r="B21" s="869" t="s">
        <v>134</v>
      </c>
      <c r="C21" s="610">
        <v>1770</v>
      </c>
      <c r="D21" s="611" t="s">
        <v>12</v>
      </c>
      <c r="E21" s="395" t="s">
        <v>83</v>
      </c>
      <c r="F21" s="25">
        <v>64</v>
      </c>
      <c r="G21" s="10">
        <v>67</v>
      </c>
      <c r="H21" s="26">
        <v>50</v>
      </c>
      <c r="I21" s="111">
        <f t="shared" si="3"/>
        <v>181</v>
      </c>
      <c r="J21" s="25">
        <v>79</v>
      </c>
      <c r="K21" s="10">
        <v>50</v>
      </c>
      <c r="L21" s="26">
        <v>53</v>
      </c>
      <c r="M21" s="111">
        <f t="shared" si="4"/>
        <v>182</v>
      </c>
      <c r="N21" s="37">
        <f t="shared" si="5"/>
        <v>363</v>
      </c>
    </row>
    <row r="22" spans="2:17" ht="18.600000000000001" thickBot="1">
      <c r="B22" s="869" t="s">
        <v>196</v>
      </c>
      <c r="C22" s="610">
        <v>2508</v>
      </c>
      <c r="D22" s="611" t="s">
        <v>12</v>
      </c>
      <c r="E22" s="395" t="s">
        <v>51</v>
      </c>
      <c r="F22" s="25">
        <v>76</v>
      </c>
      <c r="G22" s="10">
        <v>63</v>
      </c>
      <c r="H22" s="26">
        <v>43</v>
      </c>
      <c r="I22" s="111">
        <f t="shared" si="3"/>
        <v>182</v>
      </c>
      <c r="J22" s="25">
        <v>73</v>
      </c>
      <c r="K22" s="10">
        <v>57</v>
      </c>
      <c r="L22" s="26">
        <v>51</v>
      </c>
      <c r="M22" s="111">
        <f t="shared" si="4"/>
        <v>181</v>
      </c>
      <c r="N22" s="37">
        <f t="shared" si="5"/>
        <v>363</v>
      </c>
    </row>
    <row r="23" spans="2:17" ht="21.6" thickBot="1">
      <c r="B23" s="43" t="s">
        <v>27</v>
      </c>
      <c r="C23" s="1000"/>
      <c r="D23" s="1001"/>
      <c r="E23" s="1001"/>
      <c r="F23" s="1002"/>
      <c r="G23" s="1002"/>
      <c r="H23" s="1002"/>
      <c r="I23" s="1002"/>
      <c r="J23" s="1002"/>
      <c r="K23" s="1002"/>
      <c r="L23" s="1002"/>
      <c r="M23" s="1003"/>
    </row>
    <row r="24" spans="2:17" ht="18">
      <c r="C24" s="137">
        <f>COUNTA(C6:C22)</f>
        <v>17</v>
      </c>
      <c r="Q24" s="350"/>
    </row>
    <row r="25" spans="2:17" ht="14.4">
      <c r="B25" s="492"/>
      <c r="C25" s="493"/>
      <c r="D25" s="999"/>
      <c r="E25" s="999"/>
      <c r="F25" s="492"/>
      <c r="G25" s="1015"/>
      <c r="H25" s="1015"/>
      <c r="I25" s="1015"/>
      <c r="J25" s="492"/>
      <c r="K25" s="999"/>
      <c r="L25" s="999"/>
      <c r="M25" s="999"/>
      <c r="N25" s="349"/>
      <c r="Q25" s="349"/>
    </row>
    <row r="26" spans="2:17" ht="7.5" customHeight="1">
      <c r="B26" s="999"/>
      <c r="C26" s="999"/>
      <c r="D26" s="999"/>
      <c r="E26" s="999"/>
      <c r="F26" s="999"/>
      <c r="G26" s="999"/>
      <c r="H26" s="999"/>
      <c r="I26" s="999"/>
      <c r="J26" s="999"/>
      <c r="K26" s="999"/>
      <c r="L26" s="999"/>
      <c r="M26" s="999"/>
      <c r="N26" s="349"/>
      <c r="Q26" s="349"/>
    </row>
    <row r="27" spans="2:17" ht="14.4">
      <c r="B27" s="492"/>
      <c r="C27" s="493"/>
      <c r="D27" s="999"/>
      <c r="E27" s="999"/>
      <c r="F27" s="492"/>
      <c r="G27" s="999"/>
      <c r="H27" s="999"/>
      <c r="I27" s="999"/>
      <c r="J27" s="492"/>
      <c r="K27" s="999"/>
      <c r="L27" s="999"/>
      <c r="M27" s="999"/>
      <c r="N27" s="349"/>
      <c r="Q27" s="349"/>
    </row>
    <row r="28" spans="2:17" ht="6.75" customHeight="1">
      <c r="B28" s="999"/>
      <c r="C28" s="999"/>
      <c r="D28" s="999"/>
      <c r="E28" s="999"/>
      <c r="F28" s="999"/>
      <c r="G28" s="999"/>
      <c r="H28" s="999"/>
      <c r="I28" s="999"/>
      <c r="J28" s="999"/>
      <c r="K28" s="999"/>
      <c r="L28" s="999"/>
      <c r="M28" s="999"/>
      <c r="N28" s="349"/>
      <c r="Q28" s="349"/>
    </row>
    <row r="29" spans="2:17" ht="14.4">
      <c r="B29" s="492"/>
      <c r="C29" s="493"/>
      <c r="D29" s="999"/>
      <c r="E29" s="999"/>
      <c r="F29" s="492"/>
      <c r="G29" s="999"/>
      <c r="H29" s="999"/>
      <c r="I29" s="999"/>
      <c r="J29" s="492"/>
      <c r="K29" s="999"/>
      <c r="L29" s="999"/>
      <c r="M29" s="999"/>
      <c r="N29" s="349"/>
      <c r="Q29" s="349"/>
    </row>
    <row r="30" spans="2:17" ht="6.75" customHeight="1">
      <c r="B30" s="999"/>
      <c r="C30" s="999"/>
      <c r="D30" s="999"/>
      <c r="E30" s="999"/>
      <c r="F30" s="999"/>
      <c r="G30" s="999"/>
      <c r="H30" s="999"/>
      <c r="I30" s="999"/>
      <c r="J30" s="999"/>
      <c r="K30" s="999"/>
      <c r="L30" s="999"/>
      <c r="M30" s="999"/>
      <c r="N30" s="349"/>
    </row>
    <row r="31" spans="2:17" ht="14.4">
      <c r="B31" s="492"/>
      <c r="C31" s="493"/>
      <c r="D31" s="999"/>
      <c r="E31" s="999"/>
      <c r="F31" s="492"/>
      <c r="G31" s="999"/>
      <c r="H31" s="999"/>
      <c r="I31" s="999"/>
      <c r="J31" s="492"/>
      <c r="K31" s="999"/>
      <c r="L31" s="999"/>
      <c r="M31" s="999"/>
      <c r="N31" s="349"/>
    </row>
    <row r="32" spans="2:17">
      <c r="B32" s="507"/>
      <c r="C32" s="349"/>
      <c r="D32" s="508"/>
      <c r="E32" s="349"/>
      <c r="F32" s="349"/>
      <c r="G32" s="349"/>
      <c r="H32" s="349"/>
      <c r="I32" s="349"/>
      <c r="J32" s="349"/>
      <c r="K32" s="349"/>
      <c r="L32" s="349"/>
      <c r="M32" s="349"/>
      <c r="N32" s="349"/>
    </row>
    <row r="33" spans="2:14" ht="18">
      <c r="B33" s="998"/>
      <c r="C33" s="998"/>
      <c r="D33" s="508"/>
      <c r="E33" s="349"/>
      <c r="F33" s="1012"/>
      <c r="G33" s="1012"/>
      <c r="H33" s="1012"/>
      <c r="I33" s="1012"/>
      <c r="J33" s="1012"/>
      <c r="K33" s="349"/>
      <c r="L33" s="349"/>
      <c r="M33" s="349"/>
      <c r="N33" s="605"/>
    </row>
    <row r="34" spans="2:14">
      <c r="B34" s="382"/>
      <c r="C34" s="383"/>
      <c r="D34" s="508"/>
      <c r="E34" s="349"/>
      <c r="F34" s="355"/>
      <c r="G34" s="1023"/>
      <c r="H34" s="1023"/>
      <c r="I34" s="1023"/>
      <c r="J34" s="349"/>
      <c r="K34" s="349"/>
      <c r="L34" s="349"/>
      <c r="M34" s="349"/>
      <c r="N34" s="509"/>
    </row>
    <row r="35" spans="2:14">
      <c r="B35" s="382"/>
      <c r="C35" s="383"/>
      <c r="D35" s="508"/>
      <c r="E35" s="349"/>
      <c r="F35" s="355"/>
      <c r="G35" s="1023"/>
      <c r="H35" s="1023"/>
      <c r="I35" s="1023"/>
      <c r="J35" s="349"/>
      <c r="K35" s="349"/>
      <c r="L35" s="349"/>
      <c r="M35" s="349"/>
      <c r="N35" s="510"/>
    </row>
    <row r="36" spans="2:14">
      <c r="B36" s="382"/>
      <c r="C36" s="383"/>
      <c r="D36" s="508"/>
      <c r="E36" s="349"/>
      <c r="F36" s="355"/>
      <c r="G36" s="1023"/>
      <c r="H36" s="1023"/>
      <c r="I36" s="1023"/>
      <c r="J36" s="349"/>
      <c r="K36" s="349"/>
      <c r="L36" s="349"/>
      <c r="M36" s="349"/>
      <c r="N36" s="509"/>
    </row>
    <row r="37" spans="2:14">
      <c r="B37" s="382"/>
      <c r="C37" s="383"/>
      <c r="D37" s="508"/>
      <c r="E37" s="349"/>
      <c r="F37" s="355"/>
      <c r="G37" s="1023"/>
      <c r="H37" s="1023"/>
      <c r="I37" s="1023"/>
      <c r="J37" s="349"/>
      <c r="K37" s="349"/>
      <c r="L37" s="349"/>
      <c r="M37" s="349"/>
      <c r="N37" s="510"/>
    </row>
    <row r="38" spans="2:14">
      <c r="B38" s="382"/>
      <c r="C38" s="383"/>
      <c r="D38" s="508"/>
      <c r="E38" s="349"/>
      <c r="F38" s="349"/>
      <c r="G38" s="349"/>
      <c r="H38" s="349"/>
      <c r="I38" s="349"/>
      <c r="J38" s="349"/>
      <c r="K38" s="349"/>
      <c r="L38" s="349"/>
      <c r="M38" s="349"/>
      <c r="N38" s="509"/>
    </row>
    <row r="39" spans="2:14">
      <c r="B39" s="382"/>
      <c r="C39" s="383"/>
      <c r="D39" s="508"/>
      <c r="E39" s="349"/>
      <c r="F39" s="349"/>
      <c r="G39" s="349"/>
      <c r="H39" s="349"/>
      <c r="I39" s="349"/>
      <c r="J39" s="349"/>
      <c r="K39" s="349"/>
      <c r="L39" s="349"/>
      <c r="M39" s="349"/>
      <c r="N39" s="510"/>
    </row>
    <row r="40" spans="2:14">
      <c r="B40" s="382"/>
      <c r="C40" s="383"/>
      <c r="D40" s="508"/>
      <c r="E40" s="349"/>
      <c r="F40" s="349"/>
      <c r="G40" s="349"/>
      <c r="H40" s="349"/>
      <c r="I40" s="349"/>
      <c r="J40" s="349"/>
      <c r="K40" s="349"/>
      <c r="L40" s="349"/>
      <c r="M40" s="349"/>
      <c r="N40" s="509"/>
    </row>
    <row r="41" spans="2:14">
      <c r="B41" s="382"/>
      <c r="C41" s="383"/>
      <c r="D41" s="508"/>
      <c r="E41" s="349"/>
      <c r="F41" s="349"/>
      <c r="G41" s="349"/>
      <c r="H41" s="349"/>
      <c r="I41" s="349"/>
      <c r="J41" s="349"/>
      <c r="K41" s="349"/>
      <c r="L41" s="349"/>
      <c r="M41" s="349"/>
      <c r="N41" s="349"/>
    </row>
    <row r="42" spans="2:14">
      <c r="B42" s="382"/>
      <c r="C42" s="383"/>
      <c r="D42" s="508"/>
      <c r="E42" s="349"/>
      <c r="F42" s="349"/>
      <c r="G42" s="349"/>
      <c r="H42" s="349"/>
      <c r="I42" s="349"/>
      <c r="J42" s="349"/>
      <c r="K42" s="349"/>
      <c r="L42" s="349"/>
      <c r="M42" s="349"/>
      <c r="N42" s="349"/>
    </row>
    <row r="43" spans="2:14">
      <c r="B43" s="382"/>
      <c r="C43" s="384"/>
      <c r="D43" s="508"/>
      <c r="E43" s="349"/>
      <c r="F43" s="349"/>
      <c r="G43" s="349"/>
      <c r="H43" s="349"/>
      <c r="I43" s="349"/>
      <c r="J43" s="349"/>
      <c r="K43" s="349"/>
      <c r="L43" s="349"/>
      <c r="M43" s="349"/>
      <c r="N43" s="349"/>
    </row>
  </sheetData>
  <sortState ref="B11:N22">
    <sortCondition descending="1" ref="N11"/>
  </sortState>
  <mergeCells count="25">
    <mergeCell ref="G37:I37"/>
    <mergeCell ref="F33:J33"/>
    <mergeCell ref="D25:E25"/>
    <mergeCell ref="G25:I25"/>
    <mergeCell ref="K25:M25"/>
    <mergeCell ref="B26:M26"/>
    <mergeCell ref="D27:E27"/>
    <mergeCell ref="G27:I27"/>
    <mergeCell ref="K27:M27"/>
    <mergeCell ref="B33:C33"/>
    <mergeCell ref="G34:I34"/>
    <mergeCell ref="G35:I35"/>
    <mergeCell ref="G36:I36"/>
    <mergeCell ref="D29:E29"/>
    <mergeCell ref="G29:I29"/>
    <mergeCell ref="K29:M29"/>
    <mergeCell ref="D31:E31"/>
    <mergeCell ref="G31:I31"/>
    <mergeCell ref="K31:M31"/>
    <mergeCell ref="B30:M30"/>
    <mergeCell ref="B2:H2"/>
    <mergeCell ref="I2:L2"/>
    <mergeCell ref="B4:K4"/>
    <mergeCell ref="C23:M23"/>
    <mergeCell ref="B28:M28"/>
  </mergeCells>
  <hyperlinks>
    <hyperlink ref="C24" r:id="rId1" display="=@counta(C6:C25)"/>
  </hyperlinks>
  <pageMargins left="0.23622047244094491" right="0.23622047244094491" top="0.74803149606299213" bottom="0.74803149606299213" header="0.31496062992125984" footer="0.31496062992125984"/>
  <pageSetup paperSize="9" scale="80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1:Q36"/>
  <sheetViews>
    <sheetView zoomScale="79" zoomScaleNormal="79" workbookViewId="0">
      <selection activeCell="N27" sqref="N27"/>
    </sheetView>
  </sheetViews>
  <sheetFormatPr defaultRowHeight="15.6"/>
  <cols>
    <col min="1" max="1" width="4.109375" customWidth="1"/>
    <col min="2" max="2" width="19.5546875" style="140" customWidth="1"/>
    <col min="3" max="3" width="6.109375" style="429" customWidth="1"/>
    <col min="4" max="4" width="7.109375" style="260" customWidth="1"/>
    <col min="5" max="5" width="11.33203125" customWidth="1"/>
    <col min="6" max="14" width="7.6640625" customWidth="1"/>
    <col min="15" max="15" width="7.88671875" customWidth="1"/>
    <col min="16" max="16" width="4.33203125" customWidth="1"/>
    <col min="17" max="17" width="3.5546875" customWidth="1"/>
  </cols>
  <sheetData>
    <row r="1" spans="2:17" ht="15" thickBot="1">
      <c r="C1" s="94"/>
      <c r="D1"/>
    </row>
    <row r="2" spans="2:17" ht="27" customHeight="1" thickBot="1">
      <c r="B2" s="966" t="s">
        <v>174</v>
      </c>
      <c r="C2" s="967"/>
      <c r="D2" s="967"/>
      <c r="E2" s="967"/>
      <c r="F2" s="967"/>
      <c r="G2" s="967"/>
      <c r="H2" s="968"/>
      <c r="I2" s="1018" t="s">
        <v>173</v>
      </c>
      <c r="J2" s="973"/>
      <c r="K2" s="973"/>
      <c r="L2" s="974"/>
      <c r="M2" s="1037"/>
      <c r="N2" s="1037"/>
      <c r="O2" s="1037"/>
      <c r="P2" s="1037"/>
    </row>
    <row r="3" spans="2:17" ht="16.2" thickBot="1"/>
    <row r="4" spans="2:17" ht="21.6" thickBot="1">
      <c r="B4" s="1041" t="s">
        <v>176</v>
      </c>
      <c r="C4" s="1042"/>
      <c r="D4" s="1042"/>
      <c r="E4" s="1042"/>
      <c r="F4" s="1042"/>
      <c r="G4" s="1042"/>
      <c r="H4" s="1042"/>
      <c r="I4" s="1042"/>
      <c r="J4" s="1042"/>
      <c r="K4" s="1042"/>
      <c r="L4" s="1042"/>
      <c r="M4" s="1043"/>
      <c r="N4" s="531"/>
      <c r="O4" s="1044"/>
      <c r="P4" s="1045"/>
    </row>
    <row r="5" spans="2:17" ht="27.75" customHeight="1" thickBot="1">
      <c r="B5" s="1049" t="s">
        <v>37</v>
      </c>
      <c r="C5" s="1050"/>
      <c r="D5" s="1050"/>
      <c r="E5" s="1051"/>
      <c r="F5" s="1038" t="s">
        <v>119</v>
      </c>
      <c r="G5" s="1039"/>
      <c r="H5" s="1040"/>
      <c r="I5" s="1038" t="s">
        <v>58</v>
      </c>
      <c r="J5" s="1039"/>
      <c r="K5" s="1040"/>
      <c r="L5" s="1038" t="s">
        <v>59</v>
      </c>
      <c r="M5" s="1039"/>
      <c r="N5" s="1048"/>
      <c r="O5" s="1046" t="s">
        <v>38</v>
      </c>
      <c r="P5" s="1047"/>
      <c r="Q5" s="269"/>
    </row>
    <row r="6" spans="2:17" ht="28.2" thickBot="1">
      <c r="B6" s="617" t="s">
        <v>0</v>
      </c>
      <c r="C6" s="618" t="s">
        <v>1</v>
      </c>
      <c r="D6" s="619" t="s">
        <v>42</v>
      </c>
      <c r="E6" s="621" t="s">
        <v>43</v>
      </c>
      <c r="F6" s="620" t="s">
        <v>39</v>
      </c>
      <c r="G6" s="620" t="s">
        <v>39</v>
      </c>
      <c r="H6" s="621" t="s">
        <v>16</v>
      </c>
      <c r="I6" s="620" t="s">
        <v>56</v>
      </c>
      <c r="J6" s="620" t="s">
        <v>56</v>
      </c>
      <c r="K6" s="621" t="s">
        <v>16</v>
      </c>
      <c r="L6" s="620" t="s">
        <v>57</v>
      </c>
      <c r="M6" s="620" t="s">
        <v>57</v>
      </c>
      <c r="N6" s="621" t="s">
        <v>16</v>
      </c>
      <c r="O6" s="995" t="s">
        <v>8</v>
      </c>
      <c r="P6" s="1036"/>
      <c r="Q6" s="269"/>
    </row>
    <row r="7" spans="2:17" ht="18">
      <c r="B7" s="275" t="s">
        <v>128</v>
      </c>
      <c r="C7" s="622">
        <v>1383</v>
      </c>
      <c r="D7" s="500" t="s">
        <v>148</v>
      </c>
      <c r="E7" s="679" t="s">
        <v>52</v>
      </c>
      <c r="F7" s="18"/>
      <c r="G7" s="18"/>
      <c r="H7" s="623">
        <f t="shared" ref="H7" si="0">SUM(F7:G7)</f>
        <v>0</v>
      </c>
      <c r="I7" s="18"/>
      <c r="J7" s="18"/>
      <c r="K7" s="623">
        <f t="shared" ref="K7" si="1">SUM(I7:J7)</f>
        <v>0</v>
      </c>
      <c r="L7" s="18"/>
      <c r="M7" s="18"/>
      <c r="N7" s="623">
        <f t="shared" ref="N7" si="2">SUM(L7:M7)</f>
        <v>0</v>
      </c>
      <c r="O7" s="1024">
        <f t="shared" ref="O7" si="3">$H7+$K7+$N7</f>
        <v>0</v>
      </c>
      <c r="P7" s="1025"/>
      <c r="Q7" s="268"/>
    </row>
    <row r="8" spans="2:17" ht="18.600000000000001" thickBot="1">
      <c r="B8" s="271" t="s">
        <v>135</v>
      </c>
      <c r="C8" s="555">
        <v>1281</v>
      </c>
      <c r="D8" s="491" t="s">
        <v>148</v>
      </c>
      <c r="E8" s="680" t="s">
        <v>46</v>
      </c>
      <c r="F8" s="20"/>
      <c r="G8" s="20"/>
      <c r="H8" s="556">
        <f>SUM(F8:G8)</f>
        <v>0</v>
      </c>
      <c r="I8" s="20"/>
      <c r="J8" s="20"/>
      <c r="K8" s="556">
        <f>SUM(I8:J8)</f>
        <v>0</v>
      </c>
      <c r="L8" s="20"/>
      <c r="M8" s="20"/>
      <c r="N8" s="556">
        <f>SUM(L8:M8)</f>
        <v>0</v>
      </c>
      <c r="O8" s="1028">
        <f>$H8+$K8+$N8</f>
        <v>0</v>
      </c>
      <c r="P8" s="1029"/>
      <c r="Q8" s="268"/>
    </row>
    <row r="9" spans="2:17" ht="18">
      <c r="B9" s="275" t="s">
        <v>136</v>
      </c>
      <c r="C9" s="622">
        <v>506</v>
      </c>
      <c r="D9" s="500" t="s">
        <v>149</v>
      </c>
      <c r="E9" s="679" t="s">
        <v>51</v>
      </c>
      <c r="F9" s="18"/>
      <c r="G9" s="18"/>
      <c r="H9" s="623">
        <f t="shared" ref="H9" si="4">SUM(F9:G9)</f>
        <v>0</v>
      </c>
      <c r="I9" s="18"/>
      <c r="J9" s="18"/>
      <c r="K9" s="623">
        <f t="shared" ref="K9" si="5">SUM(I9:J9)</f>
        <v>0</v>
      </c>
      <c r="L9" s="18"/>
      <c r="M9" s="18"/>
      <c r="N9" s="623">
        <f t="shared" ref="N9" si="6">SUM(L9:M9)</f>
        <v>0</v>
      </c>
      <c r="O9" s="1024">
        <f>$H9+$K9+$N9</f>
        <v>0</v>
      </c>
      <c r="P9" s="1025"/>
      <c r="Q9" s="268"/>
    </row>
    <row r="10" spans="2:17" ht="18">
      <c r="B10" s="681" t="s">
        <v>132</v>
      </c>
      <c r="C10" s="682">
        <v>641</v>
      </c>
      <c r="D10" s="305" t="s">
        <v>149</v>
      </c>
      <c r="E10" s="683" t="s">
        <v>52</v>
      </c>
      <c r="F10" s="10"/>
      <c r="G10" s="10"/>
      <c r="H10" s="684">
        <f t="shared" ref="H10" si="7">SUM(F10:G10)</f>
        <v>0</v>
      </c>
      <c r="I10" s="10"/>
      <c r="J10" s="10"/>
      <c r="K10" s="684">
        <f t="shared" ref="K10" si="8">SUM(I10:J10)</f>
        <v>0</v>
      </c>
      <c r="L10" s="10"/>
      <c r="M10" s="10"/>
      <c r="N10" s="684">
        <f t="shared" ref="N10" si="9">SUM(L10:M10)</f>
        <v>0</v>
      </c>
      <c r="O10" s="1026">
        <f t="shared" ref="O10:O12" si="10">$H10+$K10+$N10</f>
        <v>0</v>
      </c>
      <c r="P10" s="1027"/>
      <c r="Q10" s="268"/>
    </row>
    <row r="11" spans="2:17" ht="18">
      <c r="B11" s="271" t="s">
        <v>137</v>
      </c>
      <c r="C11" s="555">
        <v>2036</v>
      </c>
      <c r="D11" s="306" t="s">
        <v>149</v>
      </c>
      <c r="E11" s="680" t="s">
        <v>52</v>
      </c>
      <c r="F11" s="20"/>
      <c r="G11" s="20"/>
      <c r="H11" s="556">
        <f>SUM(F11:G11)</f>
        <v>0</v>
      </c>
      <c r="I11" s="20"/>
      <c r="J11" s="20"/>
      <c r="K11" s="556">
        <f>SUM(I11:J11)</f>
        <v>0</v>
      </c>
      <c r="L11" s="20"/>
      <c r="M11" s="20"/>
      <c r="N11" s="556">
        <f>SUM(L11:M11)</f>
        <v>0</v>
      </c>
      <c r="O11" s="1028">
        <f t="shared" si="10"/>
        <v>0</v>
      </c>
      <c r="P11" s="1029"/>
      <c r="Q11" s="268"/>
    </row>
    <row r="12" spans="2:17" ht="18.600000000000001" thickBot="1">
      <c r="B12" s="446" t="s">
        <v>138</v>
      </c>
      <c r="C12" s="557">
        <v>1237</v>
      </c>
      <c r="D12" s="782" t="s">
        <v>149</v>
      </c>
      <c r="E12" s="783" t="s">
        <v>52</v>
      </c>
      <c r="F12" s="21"/>
      <c r="G12" s="21"/>
      <c r="H12" s="558">
        <f>SUM(F12:G12)</f>
        <v>0</v>
      </c>
      <c r="I12" s="21"/>
      <c r="J12" s="21"/>
      <c r="K12" s="558">
        <f>SUM(I12:J12)</f>
        <v>0</v>
      </c>
      <c r="L12" s="21"/>
      <c r="M12" s="21"/>
      <c r="N12" s="558">
        <f>SUM(L12:M12)</f>
        <v>0</v>
      </c>
      <c r="O12" s="1030">
        <f t="shared" si="10"/>
        <v>0</v>
      </c>
      <c r="P12" s="1031"/>
      <c r="Q12" s="268"/>
    </row>
    <row r="13" spans="2:17" ht="24" thickBot="1">
      <c r="B13" s="554" t="s">
        <v>27</v>
      </c>
      <c r="C13" s="1013" t="s">
        <v>150</v>
      </c>
      <c r="D13" s="1002"/>
      <c r="E13" s="1002"/>
      <c r="F13" s="1002"/>
      <c r="G13" s="1002"/>
      <c r="H13" s="1002"/>
      <c r="I13" s="1002"/>
      <c r="J13" s="1002"/>
      <c r="K13" s="1002"/>
      <c r="L13" s="1002"/>
      <c r="M13" s="1014"/>
      <c r="N13" s="468"/>
      <c r="O13" s="39"/>
      <c r="P13" s="39"/>
    </row>
    <row r="14" spans="2:17" ht="6.75" customHeight="1">
      <c r="C14" s="430"/>
    </row>
    <row r="15" spans="2:17" ht="14.4">
      <c r="B15" s="540"/>
      <c r="C15" s="541"/>
      <c r="D15" s="959"/>
      <c r="E15" s="959"/>
      <c r="F15" s="540"/>
      <c r="G15" s="1035"/>
      <c r="H15" s="1035"/>
      <c r="I15" s="1035"/>
      <c r="J15" s="540"/>
      <c r="K15" s="959"/>
      <c r="L15" s="959"/>
      <c r="M15" s="959"/>
    </row>
    <row r="16" spans="2:17" ht="7.5" customHeight="1">
      <c r="B16" s="959"/>
      <c r="C16" s="959"/>
      <c r="D16" s="959"/>
      <c r="E16" s="959"/>
      <c r="F16" s="959"/>
      <c r="G16" s="959"/>
      <c r="H16" s="959"/>
      <c r="I16" s="959"/>
      <c r="J16" s="959"/>
      <c r="K16" s="959"/>
      <c r="L16" s="959"/>
      <c r="M16" s="959"/>
    </row>
    <row r="17" spans="2:13" ht="14.4">
      <c r="B17" s="540"/>
      <c r="C17" s="541"/>
      <c r="D17" s="959"/>
      <c r="E17" s="959"/>
      <c r="F17" s="540"/>
      <c r="G17" s="959"/>
      <c r="H17" s="959"/>
      <c r="I17" s="959"/>
      <c r="J17" s="540"/>
      <c r="K17" s="959"/>
      <c r="L17" s="959"/>
      <c r="M17" s="959"/>
    </row>
    <row r="18" spans="2:13" ht="8.25" customHeight="1">
      <c r="B18" s="959"/>
      <c r="C18" s="959"/>
      <c r="D18" s="959"/>
      <c r="E18" s="959"/>
      <c r="F18" s="959"/>
      <c r="G18" s="959"/>
      <c r="H18" s="959"/>
      <c r="I18" s="959"/>
      <c r="J18" s="959"/>
      <c r="K18" s="959"/>
      <c r="L18" s="959"/>
      <c r="M18" s="959"/>
    </row>
    <row r="19" spans="2:13" ht="14.4">
      <c r="B19" s="540"/>
      <c r="C19" s="541"/>
      <c r="D19" s="959"/>
      <c r="E19" s="959"/>
      <c r="F19" s="540"/>
      <c r="G19" s="959"/>
      <c r="H19" s="959"/>
      <c r="I19" s="959"/>
      <c r="J19" s="540"/>
      <c r="K19" s="959"/>
      <c r="L19" s="959"/>
      <c r="M19" s="959"/>
    </row>
    <row r="20" spans="2:13" ht="6.75" customHeight="1">
      <c r="B20" s="959"/>
      <c r="C20" s="959"/>
      <c r="D20" s="959"/>
      <c r="E20" s="959"/>
      <c r="F20" s="959"/>
      <c r="G20" s="959"/>
      <c r="H20" s="959"/>
      <c r="I20" s="959"/>
      <c r="J20" s="959"/>
      <c r="K20" s="959"/>
      <c r="L20" s="959"/>
      <c r="M20" s="959"/>
    </row>
    <row r="21" spans="2:13" ht="14.4">
      <c r="B21" s="540"/>
      <c r="C21" s="541"/>
      <c r="D21" s="959"/>
      <c r="E21" s="959"/>
      <c r="F21" s="540"/>
      <c r="G21" s="959"/>
      <c r="H21" s="959"/>
      <c r="I21" s="959"/>
      <c r="J21" s="540"/>
      <c r="K21" s="959"/>
      <c r="L21" s="959"/>
      <c r="M21" s="959"/>
    </row>
    <row r="22" spans="2:13">
      <c r="B22" s="542"/>
      <c r="C22" s="543"/>
      <c r="D22" s="544"/>
      <c r="E22" s="509"/>
      <c r="F22" s="509"/>
      <c r="G22" s="509"/>
      <c r="H22" s="509"/>
      <c r="I22" s="509"/>
      <c r="J22" s="509"/>
      <c r="K22" s="509"/>
      <c r="L22" s="509"/>
      <c r="M22" s="509"/>
    </row>
    <row r="23" spans="2:13" ht="18">
      <c r="B23" s="965"/>
      <c r="C23" s="965"/>
      <c r="D23" s="544"/>
      <c r="E23" s="509"/>
      <c r="F23" s="1032"/>
      <c r="G23" s="1032"/>
      <c r="H23" s="1032"/>
      <c r="I23" s="1032"/>
      <c r="J23" s="1032"/>
      <c r="K23" s="509"/>
      <c r="L23" s="509"/>
      <c r="M23" s="509"/>
    </row>
    <row r="24" spans="2:13">
      <c r="B24" s="545"/>
      <c r="C24" s="546"/>
      <c r="D24" s="544"/>
      <c r="E24" s="509"/>
      <c r="F24" s="1033"/>
      <c r="G24" s="1033"/>
      <c r="H24" s="1033"/>
      <c r="I24" s="1033"/>
      <c r="J24" s="1033"/>
      <c r="K24" s="509"/>
      <c r="L24" s="509"/>
      <c r="M24" s="509"/>
    </row>
    <row r="25" spans="2:13">
      <c r="B25" s="545"/>
      <c r="C25" s="546"/>
      <c r="D25" s="544"/>
      <c r="E25" s="509"/>
      <c r="F25" s="547"/>
      <c r="G25" s="1034"/>
      <c r="H25" s="1034"/>
      <c r="I25" s="1034"/>
      <c r="J25" s="548"/>
      <c r="K25" s="509"/>
      <c r="L25" s="509"/>
      <c r="M25" s="509"/>
    </row>
    <row r="26" spans="2:13">
      <c r="B26" s="545"/>
      <c r="C26" s="546"/>
      <c r="D26" s="544"/>
      <c r="E26" s="509"/>
      <c r="F26" s="547"/>
      <c r="G26" s="1034"/>
      <c r="H26" s="1034"/>
      <c r="I26" s="1034"/>
      <c r="J26" s="509"/>
      <c r="K26" s="509"/>
      <c r="L26" s="509"/>
      <c r="M26" s="509"/>
    </row>
    <row r="27" spans="2:13">
      <c r="B27" s="545"/>
      <c r="C27" s="546"/>
      <c r="D27" s="544"/>
      <c r="E27" s="509"/>
      <c r="F27" s="547"/>
      <c r="G27" s="1034"/>
      <c r="H27" s="1034"/>
      <c r="I27" s="1034"/>
      <c r="J27" s="509"/>
      <c r="K27" s="509"/>
      <c r="L27" s="509"/>
      <c r="M27" s="509"/>
    </row>
    <row r="28" spans="2:13">
      <c r="B28" s="545"/>
      <c r="C28" s="546"/>
      <c r="D28" s="544"/>
      <c r="E28" s="509"/>
      <c r="F28" s="547"/>
      <c r="G28" s="1034"/>
      <c r="H28" s="1034"/>
      <c r="I28" s="1034"/>
      <c r="J28" s="509"/>
      <c r="K28" s="509"/>
      <c r="L28" s="509"/>
      <c r="M28" s="509"/>
    </row>
    <row r="29" spans="2:13">
      <c r="B29" s="545"/>
      <c r="C29" s="546"/>
      <c r="D29" s="544"/>
      <c r="E29" s="509"/>
      <c r="F29" s="509"/>
      <c r="G29" s="509"/>
      <c r="H29" s="509"/>
      <c r="I29" s="549"/>
      <c r="J29" s="509"/>
      <c r="K29" s="509"/>
      <c r="L29" s="509"/>
      <c r="M29" s="509"/>
    </row>
    <row r="30" spans="2:13">
      <c r="B30" s="545"/>
      <c r="C30" s="546"/>
      <c r="D30" s="544"/>
      <c r="E30" s="509"/>
      <c r="F30" s="959"/>
      <c r="G30" s="959"/>
      <c r="H30" s="959"/>
      <c r="I30" s="959"/>
      <c r="J30" s="959"/>
      <c r="K30" s="509"/>
      <c r="L30" s="509"/>
      <c r="M30" s="509"/>
    </row>
    <row r="31" spans="2:13">
      <c r="B31" s="545"/>
      <c r="C31" s="546"/>
      <c r="D31" s="544"/>
      <c r="E31" s="509"/>
      <c r="F31" s="959"/>
      <c r="G31" s="959"/>
      <c r="H31" s="959"/>
      <c r="I31" s="959"/>
      <c r="J31" s="959"/>
      <c r="K31" s="509"/>
      <c r="L31" s="509"/>
      <c r="M31" s="509"/>
    </row>
    <row r="32" spans="2:13">
      <c r="B32" s="545"/>
      <c r="C32" s="546"/>
      <c r="D32" s="544"/>
      <c r="E32" s="509"/>
      <c r="F32" s="550"/>
      <c r="G32" s="961"/>
      <c r="H32" s="961"/>
      <c r="I32" s="961"/>
      <c r="J32" s="509"/>
      <c r="K32" s="509"/>
      <c r="L32" s="509"/>
      <c r="M32" s="509"/>
    </row>
    <row r="33" spans="2:13">
      <c r="B33" s="545"/>
      <c r="C33" s="551"/>
      <c r="D33" s="544"/>
      <c r="E33" s="509"/>
      <c r="F33" s="552"/>
      <c r="G33" s="552"/>
      <c r="H33" s="552"/>
      <c r="I33" s="552"/>
      <c r="J33" s="509"/>
      <c r="K33" s="509"/>
      <c r="L33" s="509"/>
      <c r="M33" s="509"/>
    </row>
    <row r="34" spans="2:13">
      <c r="B34" s="542"/>
      <c r="C34" s="543"/>
      <c r="D34" s="544"/>
      <c r="E34" s="509"/>
      <c r="F34" s="550"/>
      <c r="G34" s="961"/>
      <c r="H34" s="961"/>
      <c r="I34" s="961"/>
      <c r="J34" s="509"/>
      <c r="K34" s="509"/>
      <c r="L34" s="509"/>
      <c r="M34" s="509"/>
    </row>
    <row r="35" spans="2:13">
      <c r="B35" s="542"/>
      <c r="C35" s="543"/>
      <c r="D35" s="544"/>
      <c r="E35" s="509"/>
      <c r="F35" s="552"/>
      <c r="G35" s="552"/>
      <c r="H35" s="552"/>
      <c r="I35" s="552"/>
      <c r="J35" s="509"/>
      <c r="K35" s="509"/>
      <c r="L35" s="509"/>
      <c r="M35" s="509"/>
    </row>
    <row r="36" spans="2:13">
      <c r="B36" s="542"/>
      <c r="C36" s="543"/>
      <c r="D36" s="544"/>
      <c r="E36" s="509"/>
      <c r="F36" s="550"/>
      <c r="G36" s="961"/>
      <c r="H36" s="961"/>
      <c r="I36" s="961"/>
      <c r="J36" s="509"/>
      <c r="K36" s="509"/>
      <c r="L36" s="509"/>
      <c r="M36" s="509"/>
    </row>
  </sheetData>
  <sortState ref="B9:P12">
    <sortCondition descending="1" ref="O13"/>
  </sortState>
  <mergeCells count="44">
    <mergeCell ref="O6:P6"/>
    <mergeCell ref="O7:P7"/>
    <mergeCell ref="O8:P8"/>
    <mergeCell ref="M2:P2"/>
    <mergeCell ref="F5:H5"/>
    <mergeCell ref="I5:K5"/>
    <mergeCell ref="B4:M4"/>
    <mergeCell ref="O4:P4"/>
    <mergeCell ref="O5:P5"/>
    <mergeCell ref="L5:N5"/>
    <mergeCell ref="B5:E5"/>
    <mergeCell ref="B2:H2"/>
    <mergeCell ref="I2:L2"/>
    <mergeCell ref="D15:E15"/>
    <mergeCell ref="G15:I15"/>
    <mergeCell ref="K15:M15"/>
    <mergeCell ref="B16:M16"/>
    <mergeCell ref="D17:E17"/>
    <mergeCell ref="G17:I17"/>
    <mergeCell ref="K17:M17"/>
    <mergeCell ref="G32:I32"/>
    <mergeCell ref="G34:I34"/>
    <mergeCell ref="G36:I36"/>
    <mergeCell ref="F24:J24"/>
    <mergeCell ref="G25:I25"/>
    <mergeCell ref="G26:I26"/>
    <mergeCell ref="G27:I27"/>
    <mergeCell ref="G28:I28"/>
    <mergeCell ref="O9:P9"/>
    <mergeCell ref="O10:P10"/>
    <mergeCell ref="O11:P11"/>
    <mergeCell ref="O12:P12"/>
    <mergeCell ref="F30:J31"/>
    <mergeCell ref="C13:M13"/>
    <mergeCell ref="B23:C23"/>
    <mergeCell ref="D21:E21"/>
    <mergeCell ref="G21:I21"/>
    <mergeCell ref="K21:M21"/>
    <mergeCell ref="B18:M18"/>
    <mergeCell ref="D19:E19"/>
    <mergeCell ref="G19:I19"/>
    <mergeCell ref="K19:M19"/>
    <mergeCell ref="B20:M20"/>
    <mergeCell ref="F23:J23"/>
  </mergeCells>
  <pageMargins left="0.23622047244094491" right="0.23622047244094491" top="0.74803149606299213" bottom="0.74803149606299213" header="0.31496062992125984" footer="0.31496062992125984"/>
  <pageSetup paperSize="9" scale="81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48"/>
  <sheetViews>
    <sheetView zoomScale="80" zoomScaleNormal="80" workbookViewId="0">
      <selection activeCell="P21" sqref="P21"/>
    </sheetView>
  </sheetViews>
  <sheetFormatPr defaultColWidth="9.109375" defaultRowHeight="14.4"/>
  <cols>
    <col min="1" max="1" width="4.109375" style="3" customWidth="1"/>
    <col min="2" max="2" width="22.5546875" style="149" customWidth="1"/>
    <col min="3" max="3" width="7" style="3" customWidth="1"/>
    <col min="4" max="4" width="6.5546875" style="3" customWidth="1"/>
    <col min="5" max="5" width="10.6640625" style="3" customWidth="1"/>
    <col min="6" max="8" width="7.6640625" style="3" customWidth="1"/>
    <col min="9" max="9" width="9.109375" style="3"/>
    <col min="10" max="10" width="11" style="3" customWidth="1"/>
    <col min="11" max="11" width="12.88671875" style="3" customWidth="1"/>
    <col min="12" max="12" width="3.33203125" style="3" customWidth="1"/>
    <col min="13" max="13" width="3.44140625" style="3" customWidth="1"/>
    <col min="14" max="16384" width="9.109375" style="3"/>
  </cols>
  <sheetData>
    <row r="1" spans="2:11" ht="15" thickBot="1">
      <c r="B1" s="140"/>
      <c r="C1" s="94"/>
      <c r="D1"/>
      <c r="E1"/>
      <c r="F1"/>
      <c r="G1"/>
      <c r="H1"/>
      <c r="I1"/>
      <c r="J1"/>
      <c r="K1"/>
    </row>
    <row r="2" spans="2:11" ht="21" thickBot="1">
      <c r="B2" s="966" t="s">
        <v>174</v>
      </c>
      <c r="C2" s="967"/>
      <c r="D2" s="967"/>
      <c r="E2" s="967"/>
      <c r="F2" s="967"/>
      <c r="G2" s="967"/>
      <c r="H2" s="968"/>
      <c r="I2" s="1018" t="s">
        <v>173</v>
      </c>
      <c r="J2" s="973"/>
      <c r="K2" s="974"/>
    </row>
    <row r="3" spans="2:11" ht="15" thickBot="1">
      <c r="B3" s="143"/>
      <c r="C3" s="56"/>
      <c r="D3" s="44"/>
      <c r="E3" s="57"/>
      <c r="F3" s="45"/>
      <c r="G3" s="45"/>
      <c r="H3" s="45"/>
      <c r="I3" s="45"/>
      <c r="J3" s="45"/>
      <c r="K3" s="45"/>
    </row>
    <row r="4" spans="2:11" ht="21" thickBot="1">
      <c r="B4" s="969" t="s">
        <v>250</v>
      </c>
      <c r="C4" s="970"/>
      <c r="D4" s="970"/>
      <c r="E4" s="970"/>
      <c r="F4" s="970"/>
      <c r="G4" s="970"/>
      <c r="H4" s="970"/>
      <c r="I4" s="970"/>
      <c r="J4" s="970"/>
      <c r="K4" s="103"/>
    </row>
    <row r="5" spans="2:11" ht="28.2" thickBot="1">
      <c r="B5" s="147" t="s">
        <v>0</v>
      </c>
      <c r="C5" s="127" t="s">
        <v>1</v>
      </c>
      <c r="D5" s="128" t="s">
        <v>42</v>
      </c>
      <c r="E5" s="70" t="s">
        <v>43</v>
      </c>
      <c r="F5" s="473" t="s">
        <v>36</v>
      </c>
      <c r="G5" s="528" t="s">
        <v>35</v>
      </c>
      <c r="H5" s="928" t="s">
        <v>33</v>
      </c>
      <c r="I5" s="250" t="s">
        <v>8</v>
      </c>
      <c r="J5" s="362" t="s">
        <v>34</v>
      </c>
      <c r="K5" s="16" t="s">
        <v>26</v>
      </c>
    </row>
    <row r="6" spans="2:11" ht="18">
      <c r="B6" s="865" t="s">
        <v>128</v>
      </c>
      <c r="C6" s="482">
        <v>1383</v>
      </c>
      <c r="D6" s="67" t="s">
        <v>9</v>
      </c>
      <c r="E6" s="121" t="s">
        <v>52</v>
      </c>
      <c r="F6" s="25">
        <v>86</v>
      </c>
      <c r="G6" s="432">
        <v>93</v>
      </c>
      <c r="H6" s="26">
        <v>85</v>
      </c>
      <c r="I6" s="900">
        <f>SUM(F6:H6)</f>
        <v>264</v>
      </c>
      <c r="J6" s="887"/>
      <c r="K6" s="925"/>
    </row>
    <row r="7" spans="2:11" ht="18">
      <c r="B7" s="148" t="s">
        <v>127</v>
      </c>
      <c r="C7" s="482">
        <v>2</v>
      </c>
      <c r="D7" s="67" t="s">
        <v>9</v>
      </c>
      <c r="E7" s="121" t="s">
        <v>46</v>
      </c>
      <c r="F7" s="926">
        <v>86</v>
      </c>
      <c r="G7" s="432">
        <v>85</v>
      </c>
      <c r="H7" s="927">
        <v>92</v>
      </c>
      <c r="I7" s="900">
        <f t="shared" ref="I7:I17" si="0">SUM(F7:H7)</f>
        <v>263</v>
      </c>
      <c r="J7" s="1052"/>
      <c r="K7" s="1053"/>
    </row>
    <row r="8" spans="2:11" ht="18.600000000000001" thickBot="1">
      <c r="B8" s="864" t="s">
        <v>198</v>
      </c>
      <c r="C8" s="663">
        <v>1668</v>
      </c>
      <c r="D8" s="66" t="s">
        <v>9</v>
      </c>
      <c r="E8" s="81" t="s">
        <v>46</v>
      </c>
      <c r="F8" s="33">
        <v>86</v>
      </c>
      <c r="G8" s="433">
        <v>83</v>
      </c>
      <c r="H8" s="518">
        <v>84</v>
      </c>
      <c r="I8" s="906">
        <f>SUM(F8:H8)</f>
        <v>253</v>
      </c>
      <c r="J8" s="1052"/>
      <c r="K8" s="1053"/>
    </row>
    <row r="9" spans="2:11" ht="18">
      <c r="B9" s="869" t="s">
        <v>140</v>
      </c>
      <c r="C9" s="666">
        <v>2434</v>
      </c>
      <c r="D9" s="609" t="s">
        <v>10</v>
      </c>
      <c r="E9" s="395" t="s">
        <v>51</v>
      </c>
      <c r="F9" s="25">
        <v>83</v>
      </c>
      <c r="G9" s="432">
        <v>90</v>
      </c>
      <c r="H9" s="26">
        <v>91</v>
      </c>
      <c r="I9" s="905">
        <f t="shared" si="0"/>
        <v>264</v>
      </c>
      <c r="J9" s="4" t="str">
        <f t="shared" ref="J9:J14" si="1">IF(I9&gt;279,"Yes","NO")</f>
        <v>NO</v>
      </c>
      <c r="K9" s="126" t="str">
        <f t="shared" ref="K9:K14" si="2">IF(J9="Yes","M","")</f>
        <v/>
      </c>
    </row>
    <row r="10" spans="2:11" ht="18">
      <c r="B10" s="871" t="s">
        <v>185</v>
      </c>
      <c r="C10" s="664">
        <v>309</v>
      </c>
      <c r="D10" s="254" t="s">
        <v>10</v>
      </c>
      <c r="E10" s="394" t="s">
        <v>186</v>
      </c>
      <c r="F10" s="19">
        <v>87</v>
      </c>
      <c r="G10" s="431">
        <v>85</v>
      </c>
      <c r="H10" s="365">
        <v>90</v>
      </c>
      <c r="I10" s="907">
        <f t="shared" ref="I10:I16" si="3">SUM(F10:H10)</f>
        <v>262</v>
      </c>
      <c r="J10" s="27" t="str">
        <f t="shared" si="1"/>
        <v>NO</v>
      </c>
      <c r="K10" s="122" t="str">
        <f t="shared" si="2"/>
        <v/>
      </c>
    </row>
    <row r="11" spans="2:11" ht="18">
      <c r="B11" s="871" t="s">
        <v>129</v>
      </c>
      <c r="C11" s="664">
        <v>2218</v>
      </c>
      <c r="D11" s="254" t="s">
        <v>10</v>
      </c>
      <c r="E11" s="394" t="s">
        <v>52</v>
      </c>
      <c r="F11" s="19">
        <v>83</v>
      </c>
      <c r="G11" s="431">
        <v>81</v>
      </c>
      <c r="H11" s="365">
        <v>81</v>
      </c>
      <c r="I11" s="907">
        <f t="shared" si="3"/>
        <v>245</v>
      </c>
      <c r="J11" s="27" t="str">
        <f t="shared" si="1"/>
        <v>NO</v>
      </c>
      <c r="K11" s="122" t="str">
        <f t="shared" si="2"/>
        <v/>
      </c>
    </row>
    <row r="12" spans="2:11" ht="18">
      <c r="B12" s="873" t="s">
        <v>133</v>
      </c>
      <c r="C12" s="929">
        <v>283</v>
      </c>
      <c r="D12" s="54" t="s">
        <v>10</v>
      </c>
      <c r="E12" s="394" t="s">
        <v>83</v>
      </c>
      <c r="F12" s="19">
        <v>78</v>
      </c>
      <c r="G12" s="431">
        <v>80</v>
      </c>
      <c r="H12" s="800">
        <v>85</v>
      </c>
      <c r="I12" s="907">
        <f t="shared" si="3"/>
        <v>243</v>
      </c>
      <c r="J12" s="27" t="str">
        <f t="shared" ref="J12:J13" si="4">IF(I12&gt;279,"Yes","NO")</f>
        <v>NO</v>
      </c>
      <c r="K12" s="122" t="str">
        <f t="shared" ref="K12:K13" si="5">IF(J12="Yes","M","")</f>
        <v/>
      </c>
    </row>
    <row r="13" spans="2:11" ht="18">
      <c r="B13" s="874" t="s">
        <v>184</v>
      </c>
      <c r="C13" s="665">
        <v>1281</v>
      </c>
      <c r="D13" s="379" t="s">
        <v>10</v>
      </c>
      <c r="E13" s="395" t="s">
        <v>46</v>
      </c>
      <c r="F13" s="25">
        <v>77</v>
      </c>
      <c r="G13" s="432">
        <v>82</v>
      </c>
      <c r="H13" s="26">
        <v>83</v>
      </c>
      <c r="I13" s="905">
        <f t="shared" si="3"/>
        <v>242</v>
      </c>
      <c r="J13" s="29" t="str">
        <f t="shared" si="4"/>
        <v>NO</v>
      </c>
      <c r="K13" s="125" t="str">
        <f t="shared" si="5"/>
        <v/>
      </c>
    </row>
    <row r="14" spans="2:11" ht="18">
      <c r="B14" s="871" t="s">
        <v>136</v>
      </c>
      <c r="C14" s="664">
        <v>506</v>
      </c>
      <c r="D14" s="54" t="s">
        <v>10</v>
      </c>
      <c r="E14" s="394" t="s">
        <v>51</v>
      </c>
      <c r="F14" s="19">
        <v>75</v>
      </c>
      <c r="G14" s="431">
        <v>79</v>
      </c>
      <c r="H14" s="800">
        <v>81</v>
      </c>
      <c r="I14" s="907">
        <f t="shared" si="3"/>
        <v>235</v>
      </c>
      <c r="J14" s="27" t="str">
        <f t="shared" si="1"/>
        <v>NO</v>
      </c>
      <c r="K14" s="122" t="str">
        <f t="shared" si="2"/>
        <v/>
      </c>
    </row>
    <row r="15" spans="2:11" ht="18">
      <c r="B15" s="865" t="s">
        <v>207</v>
      </c>
      <c r="C15" s="482">
        <v>723</v>
      </c>
      <c r="D15" s="379" t="s">
        <v>10</v>
      </c>
      <c r="E15" s="896" t="s">
        <v>44</v>
      </c>
      <c r="F15" s="25">
        <v>78</v>
      </c>
      <c r="G15" s="432">
        <v>74</v>
      </c>
      <c r="H15" s="26">
        <v>78</v>
      </c>
      <c r="I15" s="905">
        <f t="shared" si="3"/>
        <v>230</v>
      </c>
      <c r="J15" s="29" t="str">
        <f t="shared" ref="J15:J25" si="6">IF(I15&gt;259,"Yes","NO")</f>
        <v>NO</v>
      </c>
      <c r="K15" s="125" t="str">
        <f t="shared" ref="K15:K16" si="7">IF(J15="Yes","G","")</f>
        <v/>
      </c>
    </row>
    <row r="16" spans="2:11" ht="18.600000000000001" thickBot="1">
      <c r="B16" s="870" t="s">
        <v>139</v>
      </c>
      <c r="C16" s="628">
        <v>3623</v>
      </c>
      <c r="D16" s="930" t="s">
        <v>10</v>
      </c>
      <c r="E16" s="396" t="s">
        <v>46</v>
      </c>
      <c r="F16" s="33">
        <v>67</v>
      </c>
      <c r="G16" s="433">
        <v>86</v>
      </c>
      <c r="H16" s="518">
        <v>75</v>
      </c>
      <c r="I16" s="908">
        <f t="shared" si="3"/>
        <v>228</v>
      </c>
      <c r="J16" s="28" t="str">
        <f t="shared" si="6"/>
        <v>NO</v>
      </c>
      <c r="K16" s="123" t="str">
        <f t="shared" si="7"/>
        <v/>
      </c>
    </row>
    <row r="17" spans="2:11" ht="18">
      <c r="B17" s="865" t="s">
        <v>143</v>
      </c>
      <c r="C17" s="482">
        <v>1941</v>
      </c>
      <c r="D17" s="156" t="s">
        <v>12</v>
      </c>
      <c r="E17" s="120" t="s">
        <v>44</v>
      </c>
      <c r="F17" s="32">
        <v>74</v>
      </c>
      <c r="G17" s="118">
        <v>93</v>
      </c>
      <c r="H17" s="635">
        <v>80</v>
      </c>
      <c r="I17" s="905">
        <f t="shared" si="0"/>
        <v>247</v>
      </c>
      <c r="J17" s="124" t="str">
        <f t="shared" si="6"/>
        <v>NO</v>
      </c>
      <c r="K17" s="125"/>
    </row>
    <row r="18" spans="2:11" ht="18">
      <c r="B18" s="823" t="s">
        <v>157</v>
      </c>
      <c r="C18" s="511">
        <v>1079</v>
      </c>
      <c r="D18" s="372" t="s">
        <v>12</v>
      </c>
      <c r="E18" s="100" t="s">
        <v>44</v>
      </c>
      <c r="F18" s="19">
        <v>84</v>
      </c>
      <c r="G18" s="431">
        <v>76</v>
      </c>
      <c r="H18" s="800">
        <v>80</v>
      </c>
      <c r="I18" s="907">
        <f t="shared" ref="I18" si="8">SUM(F18:H18)</f>
        <v>240</v>
      </c>
      <c r="J18" s="484" t="str">
        <f t="shared" ref="J18" si="9">IF(I18&gt;259,"Yes","NO")</f>
        <v>NO</v>
      </c>
      <c r="K18" s="122"/>
    </row>
    <row r="19" spans="2:11" ht="18">
      <c r="B19" s="823" t="s">
        <v>122</v>
      </c>
      <c r="C19" s="511">
        <v>1580</v>
      </c>
      <c r="D19" s="372" t="s">
        <v>12</v>
      </c>
      <c r="E19" s="100" t="s">
        <v>52</v>
      </c>
      <c r="F19" s="19">
        <v>81</v>
      </c>
      <c r="G19" s="431">
        <v>72</v>
      </c>
      <c r="H19" s="636">
        <v>79</v>
      </c>
      <c r="I19" s="1198">
        <f t="shared" ref="I19:I26" si="10">SUM(F19:H19)</f>
        <v>232</v>
      </c>
      <c r="J19" s="484" t="str">
        <f t="shared" si="6"/>
        <v>NO</v>
      </c>
      <c r="K19" s="122"/>
    </row>
    <row r="20" spans="2:11" ht="18">
      <c r="B20" s="823" t="s">
        <v>121</v>
      </c>
      <c r="C20" s="511">
        <v>1577</v>
      </c>
      <c r="D20" s="372" t="s">
        <v>12</v>
      </c>
      <c r="E20" s="100" t="s">
        <v>44</v>
      </c>
      <c r="F20" s="19">
        <v>77</v>
      </c>
      <c r="G20" s="431">
        <v>74</v>
      </c>
      <c r="H20" s="636">
        <v>81</v>
      </c>
      <c r="I20" s="1198">
        <f t="shared" si="10"/>
        <v>232</v>
      </c>
      <c r="J20" s="484" t="str">
        <f t="shared" si="6"/>
        <v>NO</v>
      </c>
      <c r="K20" s="122"/>
    </row>
    <row r="21" spans="2:11" ht="18">
      <c r="B21" s="823" t="s">
        <v>189</v>
      </c>
      <c r="C21" s="511">
        <v>1719</v>
      </c>
      <c r="D21" s="372" t="s">
        <v>12</v>
      </c>
      <c r="E21" s="100" t="s">
        <v>186</v>
      </c>
      <c r="F21" s="19">
        <v>55</v>
      </c>
      <c r="G21" s="431">
        <v>83</v>
      </c>
      <c r="H21" s="745">
        <v>84</v>
      </c>
      <c r="I21" s="740">
        <f t="shared" si="10"/>
        <v>222</v>
      </c>
      <c r="J21" s="484" t="str">
        <f t="shared" ref="J21" si="11">IF(I21&gt;259,"Yes","NO")</f>
        <v>NO</v>
      </c>
      <c r="K21" s="122"/>
    </row>
    <row r="22" spans="2:11" ht="18">
      <c r="B22" s="371" t="s">
        <v>219</v>
      </c>
      <c r="C22" s="511">
        <v>1569</v>
      </c>
      <c r="D22" s="372" t="s">
        <v>12</v>
      </c>
      <c r="E22" s="100" t="s">
        <v>159</v>
      </c>
      <c r="F22" s="19">
        <v>65</v>
      </c>
      <c r="G22" s="431">
        <v>84</v>
      </c>
      <c r="H22" s="745">
        <v>61</v>
      </c>
      <c r="I22" s="740">
        <f t="shared" si="10"/>
        <v>210</v>
      </c>
      <c r="J22" s="484" t="str">
        <f t="shared" si="6"/>
        <v>NO</v>
      </c>
      <c r="K22" s="122"/>
    </row>
    <row r="23" spans="2:11" ht="18">
      <c r="B23" s="371" t="s">
        <v>221</v>
      </c>
      <c r="C23" s="511">
        <v>1207</v>
      </c>
      <c r="D23" s="372" t="s">
        <v>12</v>
      </c>
      <c r="E23" s="100" t="s">
        <v>52</v>
      </c>
      <c r="F23" s="19">
        <v>70</v>
      </c>
      <c r="G23" s="431">
        <v>69</v>
      </c>
      <c r="H23" s="745">
        <v>61</v>
      </c>
      <c r="I23" s="740">
        <f t="shared" si="10"/>
        <v>200</v>
      </c>
      <c r="J23" s="484" t="str">
        <f t="shared" ref="J23" si="12">IF(I23&gt;259,"Yes","NO")</f>
        <v>NO</v>
      </c>
      <c r="K23" s="122"/>
    </row>
    <row r="24" spans="2:11" ht="18">
      <c r="B24" s="371" t="s">
        <v>190</v>
      </c>
      <c r="C24" s="511">
        <v>1291</v>
      </c>
      <c r="D24" s="372" t="s">
        <v>12</v>
      </c>
      <c r="E24" s="100" t="s">
        <v>46</v>
      </c>
      <c r="F24" s="19">
        <v>54</v>
      </c>
      <c r="G24" s="431">
        <v>64</v>
      </c>
      <c r="H24" s="745">
        <v>65</v>
      </c>
      <c r="I24" s="740">
        <f t="shared" si="10"/>
        <v>183</v>
      </c>
      <c r="J24" s="738" t="str">
        <f t="shared" ref="J24" si="13">IF(I24&gt;259,"Yes","NO")</f>
        <v>NO</v>
      </c>
      <c r="K24" s="122"/>
    </row>
    <row r="25" spans="2:11" ht="18">
      <c r="B25" s="371" t="s">
        <v>154</v>
      </c>
      <c r="C25" s="511">
        <v>1723</v>
      </c>
      <c r="D25" s="85" t="s">
        <v>12</v>
      </c>
      <c r="E25" s="96" t="s">
        <v>52</v>
      </c>
      <c r="F25" s="19">
        <v>47</v>
      </c>
      <c r="G25" s="431">
        <v>42</v>
      </c>
      <c r="H25" s="636">
        <v>65</v>
      </c>
      <c r="I25" s="634">
        <f t="shared" si="10"/>
        <v>154</v>
      </c>
      <c r="J25" s="484" t="str">
        <f t="shared" si="6"/>
        <v>NO</v>
      </c>
      <c r="K25" s="122"/>
    </row>
    <row r="26" spans="2:11" ht="18.600000000000001" thickBot="1">
      <c r="B26" s="371" t="s">
        <v>193</v>
      </c>
      <c r="C26" s="511">
        <v>1815</v>
      </c>
      <c r="D26" s="372" t="s">
        <v>12</v>
      </c>
      <c r="E26" s="100" t="s">
        <v>52</v>
      </c>
      <c r="F26" s="33">
        <v>31</v>
      </c>
      <c r="G26" s="433">
        <v>49</v>
      </c>
      <c r="H26" s="518">
        <v>31</v>
      </c>
      <c r="I26" s="139">
        <f t="shared" si="10"/>
        <v>111</v>
      </c>
      <c r="J26" s="29" t="str">
        <f t="shared" ref="J26" si="14">IF(I26&gt;239,"Yes","NO")</f>
        <v>NO</v>
      </c>
      <c r="K26" s="122" t="str">
        <f t="shared" ref="K26" si="15">IF(J26="Yes","S","")</f>
        <v/>
      </c>
    </row>
    <row r="27" spans="2:11" ht="18.600000000000001" thickBot="1">
      <c r="B27" s="14" t="s">
        <v>32</v>
      </c>
      <c r="C27" s="1054" t="s">
        <v>31</v>
      </c>
      <c r="D27" s="1055"/>
      <c r="E27" s="1055"/>
      <c r="F27" s="1020"/>
      <c r="G27" s="1020"/>
      <c r="H27" s="1020"/>
      <c r="I27" s="1055"/>
      <c r="J27" s="1055"/>
      <c r="K27" s="1056"/>
    </row>
    <row r="28" spans="2:11">
      <c r="C28" s="145"/>
      <c r="E28" s="3">
        <f>COUNTA(E7:E26)</f>
        <v>20</v>
      </c>
    </row>
    <row r="29" spans="2:11">
      <c r="B29" s="514"/>
      <c r="C29" s="493"/>
      <c r="D29" s="999"/>
      <c r="E29" s="999"/>
      <c r="F29" s="514"/>
      <c r="G29" s="1015"/>
      <c r="H29" s="1015"/>
      <c r="I29" s="1015"/>
      <c r="J29" s="514"/>
      <c r="K29" s="514"/>
    </row>
    <row r="30" spans="2:11" ht="6.75" customHeight="1">
      <c r="B30" s="999"/>
      <c r="C30" s="999"/>
      <c r="D30" s="999"/>
      <c r="E30" s="999"/>
      <c r="F30" s="999"/>
      <c r="G30" s="999"/>
      <c r="H30" s="999"/>
      <c r="I30" s="999"/>
      <c r="J30" s="999"/>
      <c r="K30" s="999"/>
    </row>
    <row r="31" spans="2:11">
      <c r="B31" s="514"/>
      <c r="C31" s="493"/>
      <c r="D31" s="999"/>
      <c r="E31" s="999"/>
      <c r="F31" s="514"/>
      <c r="G31" s="999"/>
      <c r="H31" s="999"/>
      <c r="I31" s="999"/>
      <c r="J31" s="514"/>
      <c r="K31" s="514"/>
    </row>
    <row r="32" spans="2:11" ht="7.5" customHeight="1">
      <c r="B32" s="999"/>
      <c r="C32" s="999"/>
      <c r="D32" s="999"/>
      <c r="E32" s="999"/>
      <c r="F32" s="999"/>
      <c r="G32" s="999"/>
      <c r="H32" s="999"/>
      <c r="I32" s="999"/>
      <c r="J32" s="999"/>
      <c r="K32" s="999"/>
    </row>
    <row r="33" spans="2:11">
      <c r="B33" s="514"/>
      <c r="C33" s="493"/>
      <c r="D33" s="999"/>
      <c r="E33" s="999"/>
      <c r="F33" s="514"/>
      <c r="G33" s="999"/>
      <c r="H33" s="999"/>
      <c r="I33" s="999"/>
      <c r="J33" s="514"/>
      <c r="K33" s="514"/>
    </row>
    <row r="34" spans="2:11" ht="5.25" customHeight="1">
      <c r="B34" s="999"/>
      <c r="C34" s="999"/>
      <c r="D34" s="999"/>
      <c r="E34" s="999"/>
      <c r="F34" s="999"/>
      <c r="G34" s="999"/>
      <c r="H34" s="999"/>
      <c r="I34" s="999"/>
      <c r="J34" s="999"/>
      <c r="K34" s="999"/>
    </row>
    <row r="35" spans="2:11">
      <c r="B35" s="514"/>
      <c r="C35" s="493"/>
      <c r="D35" s="999"/>
      <c r="E35" s="999"/>
      <c r="F35" s="514"/>
      <c r="G35" s="999"/>
      <c r="H35" s="999"/>
      <c r="I35" s="999"/>
      <c r="J35" s="514"/>
      <c r="K35" s="514"/>
    </row>
    <row r="36" spans="2:11">
      <c r="B36" s="516"/>
      <c r="C36" s="513"/>
      <c r="D36" s="513"/>
      <c r="E36" s="513"/>
      <c r="F36" s="513"/>
      <c r="G36" s="513"/>
      <c r="H36" s="513"/>
      <c r="I36" s="513"/>
      <c r="J36" s="513"/>
      <c r="K36" s="513"/>
    </row>
    <row r="37" spans="2:11">
      <c r="B37" s="998"/>
      <c r="C37" s="998"/>
      <c r="D37" s="513"/>
      <c r="E37" s="513"/>
      <c r="F37" s="513"/>
      <c r="G37" s="513"/>
      <c r="H37" s="513"/>
      <c r="I37" s="513"/>
      <c r="J37" s="513"/>
      <c r="K37" s="513"/>
    </row>
    <row r="38" spans="2:11">
      <c r="B38" s="515"/>
      <c r="C38" s="383"/>
      <c r="D38" s="513"/>
      <c r="E38" s="513"/>
      <c r="F38" s="513"/>
      <c r="G38" s="513"/>
      <c r="H38" s="513"/>
      <c r="I38" s="513"/>
      <c r="J38" s="513"/>
      <c r="K38" s="513"/>
    </row>
    <row r="39" spans="2:11">
      <c r="B39" s="515"/>
      <c r="C39" s="383"/>
      <c r="D39" s="513"/>
      <c r="E39" s="513"/>
      <c r="F39" s="513"/>
      <c r="G39" s="513"/>
      <c r="H39" s="513"/>
      <c r="I39" s="513"/>
      <c r="J39" s="513"/>
      <c r="K39" s="513"/>
    </row>
    <row r="40" spans="2:11">
      <c r="B40" s="515"/>
      <c r="C40" s="383"/>
      <c r="D40" s="513"/>
      <c r="E40" s="513"/>
      <c r="F40" s="513"/>
      <c r="G40" s="513"/>
      <c r="H40" s="513"/>
      <c r="I40" s="513"/>
      <c r="J40" s="513"/>
      <c r="K40" s="513"/>
    </row>
    <row r="41" spans="2:11">
      <c r="B41" s="515"/>
      <c r="C41" s="383"/>
      <c r="D41" s="513"/>
      <c r="E41" s="513"/>
      <c r="F41" s="513"/>
      <c r="G41" s="513"/>
      <c r="H41" s="513"/>
      <c r="I41" s="513"/>
      <c r="J41" s="513"/>
      <c r="K41" s="513"/>
    </row>
    <row r="42" spans="2:11">
      <c r="B42" s="515"/>
      <c r="C42" s="383"/>
      <c r="D42" s="513"/>
      <c r="E42" s="513"/>
      <c r="F42" s="513"/>
      <c r="G42" s="513"/>
      <c r="H42" s="513"/>
      <c r="I42" s="513"/>
      <c r="J42" s="513"/>
      <c r="K42" s="513"/>
    </row>
    <row r="43" spans="2:11">
      <c r="B43" s="515"/>
      <c r="C43" s="383"/>
      <c r="D43" s="513"/>
      <c r="E43" s="513"/>
      <c r="F43" s="513"/>
      <c r="G43" s="513"/>
      <c r="H43" s="513"/>
      <c r="I43" s="513"/>
      <c r="J43" s="513"/>
      <c r="K43" s="513"/>
    </row>
    <row r="44" spans="2:11">
      <c r="B44" s="515"/>
      <c r="C44" s="383"/>
      <c r="D44" s="513"/>
      <c r="E44" s="513"/>
      <c r="F44" s="513"/>
      <c r="G44" s="513"/>
      <c r="H44" s="513"/>
      <c r="I44" s="513"/>
      <c r="J44" s="513"/>
      <c r="K44" s="513"/>
    </row>
    <row r="45" spans="2:11">
      <c r="B45" s="515"/>
      <c r="C45" s="383"/>
      <c r="D45" s="513"/>
      <c r="E45" s="513"/>
      <c r="F45" s="513"/>
      <c r="G45" s="513"/>
      <c r="H45" s="513"/>
      <c r="I45" s="513"/>
      <c r="J45" s="513"/>
      <c r="K45" s="513"/>
    </row>
    <row r="46" spans="2:11">
      <c r="B46" s="515"/>
      <c r="C46" s="383"/>
      <c r="D46" s="513"/>
      <c r="E46" s="513"/>
      <c r="F46" s="513"/>
      <c r="G46" s="513"/>
      <c r="H46" s="513"/>
      <c r="I46" s="513"/>
      <c r="J46" s="513"/>
      <c r="K46" s="513"/>
    </row>
    <row r="47" spans="2:11">
      <c r="B47" s="515"/>
      <c r="C47" s="384"/>
      <c r="D47" s="513"/>
      <c r="E47" s="513"/>
      <c r="F47" s="513"/>
      <c r="G47" s="513"/>
      <c r="H47" s="513"/>
      <c r="I47" s="513"/>
      <c r="J47" s="513"/>
      <c r="K47" s="513"/>
    </row>
    <row r="48" spans="2:11">
      <c r="B48" s="516"/>
      <c r="C48" s="513"/>
      <c r="D48" s="513"/>
      <c r="E48" s="513"/>
      <c r="F48" s="513"/>
      <c r="G48" s="513"/>
      <c r="H48" s="513"/>
      <c r="I48" s="513"/>
      <c r="J48" s="513"/>
      <c r="K48" s="513"/>
    </row>
  </sheetData>
  <sortState ref="B10:I16">
    <sortCondition descending="1" ref="I9"/>
  </sortState>
  <mergeCells count="17">
    <mergeCell ref="G33:I33"/>
    <mergeCell ref="J7:K8"/>
    <mergeCell ref="B2:H2"/>
    <mergeCell ref="I2:K2"/>
    <mergeCell ref="B4:J4"/>
    <mergeCell ref="B37:C37"/>
    <mergeCell ref="D35:E35"/>
    <mergeCell ref="G35:I35"/>
    <mergeCell ref="C27:K27"/>
    <mergeCell ref="B34:K34"/>
    <mergeCell ref="D29:E29"/>
    <mergeCell ref="G29:I29"/>
    <mergeCell ref="B30:K30"/>
    <mergeCell ref="D31:E31"/>
    <mergeCell ref="G31:I31"/>
    <mergeCell ref="B32:K32"/>
    <mergeCell ref="D33:E33"/>
  </mergeCells>
  <pageMargins left="0.25" right="0.25" top="0.75" bottom="0.75" header="0.3" footer="0.3"/>
  <pageSetup paperSize="9" scale="9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Sport_Mens</vt:lpstr>
      <vt:lpstr>Sport_L25m</vt:lpstr>
      <vt:lpstr>Std_pistol</vt:lpstr>
      <vt:lpstr>AP_Men</vt:lpstr>
      <vt:lpstr>Air_Ladies</vt:lpstr>
      <vt:lpstr>Air_Juniors</vt:lpstr>
      <vt:lpstr>Rapid_Fire</vt:lpstr>
      <vt:lpstr>Mil_Rapid_22</vt:lpstr>
      <vt:lpstr>50_Yards_Men</vt:lpstr>
      <vt:lpstr>50_Yards_Ladies</vt:lpstr>
      <vt:lpstr>Free_Pistol</vt:lpstr>
      <vt:lpstr>Centrefire</vt:lpstr>
      <vt:lpstr>MAY_CUP_selection</vt:lpstr>
      <vt:lpstr>Presidents Cup</vt:lpstr>
      <vt:lpstr>Trophy_winners</vt:lpstr>
      <vt:lpstr>TEAM_SHOOT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2017-10-28T05:50:31Z</cp:lastPrinted>
  <dcterms:created xsi:type="dcterms:W3CDTF">2006-09-16T00:00:00Z</dcterms:created>
  <dcterms:modified xsi:type="dcterms:W3CDTF">2023-05-13T14:25:53Z</dcterms:modified>
</cp:coreProperties>
</file>