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4" rupBuild="25330"/>
  <workbookPr filterPrivacy="1"/>
  <xr:revisionPtr revIDLastSave="0" documentId="13_ncr:4000b_{A0AE9725-D97B-41D4-B8F1-D8F057248B75}" xr6:coauthVersionLast="47" xr6:coauthVersionMax="47" xr10:uidLastSave="{00000000-0000-0000-0000-000000000000}"/>
  <bookViews>
    <workbookView xWindow="-110" yWindow="-110" windowWidth="19420" windowHeight="10300" tabRatio="719" firstSheet="3" activeTab="16"/>
  </bookViews>
  <sheets>
    <sheet name="1500REV" sheetId="35" r:id="rId1"/>
    <sheet name="1500PST" sheetId="34" r:id="rId2"/>
    <sheet name="600REV" sheetId="33" r:id="rId3"/>
    <sheet name="600PST" sheetId="32" r:id="rId4"/>
    <sheet name="SSA" sheetId="31" r:id="rId5"/>
    <sheet name="PPA" sheetId="38" r:id="rId6"/>
    <sheet name="PPB" sheetId="15" r:id="rId7"/>
    <sheet name="PP2" sheetId="20" r:id="rId8"/>
    <sheet name="SPA" sheetId="13" r:id="rId9"/>
    <sheet name="SPB" sheetId="12" r:id="rId10"/>
    <sheet name="PCKGUN" sheetId="18" r:id="rId11"/>
    <sheet name="CRYGUN" sheetId="19" r:id="rId12"/>
    <sheet name="MAGNUM" sheetId="27" r:id="rId13"/>
    <sheet name="PRCEN" sheetId="21" r:id="rId14"/>
    <sheet name="PR22" sheetId="24" r:id="rId15"/>
    <sheet name="SRCEN" sheetId="26" r:id="rId16"/>
    <sheet name="SR22" sheetId="25" r:id="rId17"/>
    <sheet name="PPC" sheetId="3" state="hidden" r:id="rId18"/>
  </sheets>
  <definedNames>
    <definedName name="_xlnm._FilterDatabase" localSheetId="15" hidden="1">SRCEN!$C$7:$O$16</definedName>
    <definedName name="_xlnm.Print_Area" localSheetId="1">'1500PST'!$A$1:$U$16</definedName>
    <definedName name="_xlnm.Print_Area" localSheetId="0">'1500REV'!$A$1:$U$13</definedName>
    <definedName name="_xlnm.Print_Area" localSheetId="3">'600PST'!$A$1:$T$33</definedName>
    <definedName name="_xlnm.Print_Area" localSheetId="2">'600REV'!$B$1:$T$22</definedName>
    <definedName name="_xlnm.Print_Area" localSheetId="11">CRYGUN!$A$1:$V$59</definedName>
    <definedName name="_xlnm.Print_Area" localSheetId="12">MAGNUM!#REF!</definedName>
    <definedName name="_xlnm.Print_Area" localSheetId="10">PCKGUN!$A$1:$V$52</definedName>
    <definedName name="_xlnm.Print_Area" localSheetId="7">'PP2'!$A$1:$T$16</definedName>
    <definedName name="_xlnm.Print_Area" localSheetId="5">PPA!$A$1:$V$65</definedName>
    <definedName name="_xlnm.Print_Area" localSheetId="6">PPB!$A$1:$V$63</definedName>
    <definedName name="_xlnm.Print_Area" localSheetId="17">PPC!$B$300:$S$397</definedName>
    <definedName name="_xlnm.Print_Area" localSheetId="14">'PR22'!#REF!</definedName>
    <definedName name="_xlnm.Print_Area" localSheetId="13">PRCEN!#REF!</definedName>
    <definedName name="_xlnm.Print_Area" localSheetId="8">SPA!$A$1:$U$53</definedName>
    <definedName name="_xlnm.Print_Area" localSheetId="9">SPB!$B$1:$T$69</definedName>
    <definedName name="_xlnm.Print_Area" localSheetId="15">SRCEN!#REF!</definedName>
    <definedName name="_xlnm.Print_Area" localSheetId="4">SSA!$A$1:$T$47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Q17" i="27" l="1"/>
  <c r="P17" i="27"/>
  <c r="G43" i="13"/>
  <c r="G38" i="13"/>
  <c r="G41" i="13"/>
  <c r="G22" i="13"/>
  <c r="G29" i="13"/>
  <c r="G30" i="13"/>
  <c r="O43" i="13"/>
  <c r="O38" i="13"/>
  <c r="O41" i="13"/>
  <c r="O22" i="13"/>
  <c r="O29" i="13"/>
  <c r="O30" i="13"/>
  <c r="N43" i="13"/>
  <c r="N38" i="13"/>
  <c r="N41" i="13"/>
  <c r="N22" i="13"/>
  <c r="N29" i="13"/>
  <c r="N30" i="13"/>
  <c r="Q14" i="27"/>
  <c r="P14" i="27"/>
  <c r="Q21" i="27"/>
  <c r="P21" i="27"/>
  <c r="Q13" i="27"/>
  <c r="P13" i="27"/>
  <c r="P11" i="34"/>
  <c r="O11" i="34"/>
  <c r="G11" i="34"/>
  <c r="G33" i="19"/>
  <c r="Q34" i="19"/>
  <c r="P33" i="19"/>
  <c r="P7" i="38"/>
  <c r="U7" i="38"/>
  <c r="Q7" i="38"/>
  <c r="Q25" i="38"/>
  <c r="P30" i="38"/>
  <c r="Q8" i="38"/>
  <c r="P8" i="38"/>
  <c r="Q25" i="27"/>
  <c r="Q23" i="27"/>
  <c r="U22" i="27"/>
  <c r="Q22" i="27"/>
  <c r="P25" i="27"/>
  <c r="P23" i="27"/>
  <c r="P22" i="27"/>
  <c r="O7" i="12"/>
  <c r="O12" i="12"/>
  <c r="O10" i="12"/>
  <c r="N12" i="12"/>
  <c r="S10" i="12"/>
  <c r="N10" i="12"/>
  <c r="Q9" i="15"/>
  <c r="P9" i="15"/>
  <c r="Q37" i="38"/>
  <c r="Q36" i="38"/>
  <c r="Q34" i="38"/>
  <c r="Q12" i="27"/>
  <c r="P12" i="27"/>
  <c r="O24" i="12"/>
  <c r="N24" i="12"/>
  <c r="G24" i="12"/>
  <c r="O28" i="12"/>
  <c r="N28" i="12"/>
  <c r="G28" i="12"/>
  <c r="O25" i="13"/>
  <c r="N25" i="13"/>
  <c r="G25" i="13"/>
  <c r="Q22" i="19"/>
  <c r="P21" i="19"/>
  <c r="U22" i="19"/>
  <c r="G21" i="19"/>
  <c r="Q18" i="18"/>
  <c r="P18" i="18"/>
  <c r="Q43" i="15"/>
  <c r="P43" i="15"/>
  <c r="G43" i="15"/>
  <c r="N8" i="12"/>
  <c r="O10" i="34"/>
  <c r="Q28" i="32"/>
  <c r="O9" i="35"/>
  <c r="P7" i="21"/>
  <c r="U7" i="21"/>
  <c r="Q12" i="21"/>
  <c r="P59" i="38"/>
  <c r="P46" i="38"/>
  <c r="Q46" i="38"/>
  <c r="P14" i="34"/>
  <c r="O12" i="34"/>
  <c r="G12" i="34"/>
  <c r="P13" i="34"/>
  <c r="S13" i="34"/>
  <c r="G10" i="34"/>
  <c r="P12" i="34"/>
  <c r="O9" i="34"/>
  <c r="G9" i="34"/>
  <c r="P10" i="34"/>
  <c r="O7" i="34"/>
  <c r="R10" i="34"/>
  <c r="G7" i="34"/>
  <c r="P9" i="34"/>
  <c r="S9" i="34"/>
  <c r="O13" i="34"/>
  <c r="G13" i="34"/>
  <c r="P8" i="34"/>
  <c r="O14" i="34"/>
  <c r="S8" i="34"/>
  <c r="G14" i="34"/>
  <c r="O11" i="35"/>
  <c r="S11" i="35"/>
  <c r="P11" i="35"/>
  <c r="O8" i="35"/>
  <c r="R8" i="35"/>
  <c r="P8" i="35"/>
  <c r="O10" i="35"/>
  <c r="P10" i="35"/>
  <c r="R10" i="35"/>
  <c r="P9" i="35"/>
  <c r="S10" i="35"/>
  <c r="G11" i="35"/>
  <c r="G9" i="35"/>
  <c r="G10" i="35"/>
  <c r="G8" i="35"/>
  <c r="P19" i="27"/>
  <c r="Q19" i="27"/>
  <c r="N15" i="12"/>
  <c r="O17" i="12"/>
  <c r="G15" i="12"/>
  <c r="P19" i="15"/>
  <c r="Q27" i="15"/>
  <c r="G19" i="15"/>
  <c r="N46" i="12"/>
  <c r="N36" i="12"/>
  <c r="G36" i="12"/>
  <c r="G46" i="12"/>
  <c r="P29" i="15"/>
  <c r="Q24" i="15"/>
  <c r="G29" i="15"/>
  <c r="N23" i="13"/>
  <c r="Q20" i="13"/>
  <c r="O18" i="13"/>
  <c r="G23" i="13"/>
  <c r="O17" i="31"/>
  <c r="P19" i="31"/>
  <c r="O43" i="31"/>
  <c r="P33" i="31"/>
  <c r="O20" i="32"/>
  <c r="N19" i="32"/>
  <c r="G19" i="32"/>
  <c r="O27" i="32"/>
  <c r="P15" i="38"/>
  <c r="Q15" i="38"/>
  <c r="G15" i="38"/>
  <c r="P58" i="38"/>
  <c r="G58" i="38"/>
  <c r="P47" i="18"/>
  <c r="G47" i="18"/>
  <c r="P31" i="19"/>
  <c r="Q39" i="19"/>
  <c r="G31" i="19"/>
  <c r="P38" i="18"/>
  <c r="T38" i="18"/>
  <c r="G38" i="18"/>
  <c r="P19" i="18"/>
  <c r="T19" i="18"/>
  <c r="Q23" i="18"/>
  <c r="G19" i="18"/>
  <c r="N20" i="12"/>
  <c r="G20" i="12"/>
  <c r="P7" i="27"/>
  <c r="Q7" i="27"/>
  <c r="P9" i="27"/>
  <c r="Q9" i="27"/>
  <c r="P18" i="27"/>
  <c r="Q18" i="27"/>
  <c r="O22" i="12"/>
  <c r="N30" i="12"/>
  <c r="G30" i="12"/>
  <c r="O10" i="33"/>
  <c r="O11" i="33"/>
  <c r="O12" i="33"/>
  <c r="G12" i="33"/>
  <c r="G11" i="33"/>
  <c r="G10" i="33"/>
  <c r="P14" i="20"/>
  <c r="Q14" i="20"/>
  <c r="N14" i="33"/>
  <c r="O14" i="33"/>
  <c r="O12" i="31"/>
  <c r="G12" i="31"/>
  <c r="O22" i="31"/>
  <c r="P31" i="31"/>
  <c r="N17" i="33"/>
  <c r="O15" i="33"/>
  <c r="N36" i="13"/>
  <c r="G36" i="13"/>
  <c r="P51" i="15"/>
  <c r="Q59" i="15"/>
  <c r="G51" i="15"/>
  <c r="N14" i="12"/>
  <c r="O30" i="12"/>
  <c r="S29" i="12"/>
  <c r="G14" i="12"/>
  <c r="N42" i="13"/>
  <c r="P11" i="19"/>
  <c r="Q11" i="19"/>
  <c r="P25" i="19"/>
  <c r="Q37" i="19"/>
  <c r="G25" i="19"/>
  <c r="P46" i="15"/>
  <c r="Q50" i="15"/>
  <c r="G46" i="15"/>
  <c r="P24" i="27"/>
  <c r="Q11" i="27"/>
  <c r="P21" i="21"/>
  <c r="U21" i="21"/>
  <c r="Q12" i="26"/>
  <c r="O36" i="31"/>
  <c r="S36" i="31" s="1"/>
  <c r="P34" i="31"/>
  <c r="N49" i="13"/>
  <c r="G49" i="13"/>
  <c r="P57" i="38"/>
  <c r="T41" i="38"/>
  <c r="G57" i="38"/>
  <c r="T41" i="19"/>
  <c r="T46" i="19"/>
  <c r="P40" i="19"/>
  <c r="T27" i="19"/>
  <c r="Q20" i="19"/>
  <c r="G40" i="19"/>
  <c r="P16" i="19"/>
  <c r="Q15" i="19"/>
  <c r="G16" i="19"/>
  <c r="P20" i="18"/>
  <c r="T20" i="18"/>
  <c r="G20" i="18"/>
  <c r="Q11" i="18"/>
  <c r="N44" i="13"/>
  <c r="S36" i="13"/>
  <c r="G44" i="13"/>
  <c r="N32" i="13"/>
  <c r="O46" i="13"/>
  <c r="G32" i="13"/>
  <c r="N35" i="13"/>
  <c r="G35" i="13"/>
  <c r="Q35" i="15"/>
  <c r="P33" i="15"/>
  <c r="G33" i="15"/>
  <c r="P28" i="15"/>
  <c r="U28" i="15"/>
  <c r="T21" i="15"/>
  <c r="G28" i="15"/>
  <c r="P23" i="15"/>
  <c r="Q28" i="15"/>
  <c r="G23" i="15"/>
  <c r="P17" i="15"/>
  <c r="Q13" i="15"/>
  <c r="G17" i="15"/>
  <c r="P63" i="38"/>
  <c r="G63" i="38"/>
  <c r="P49" i="38"/>
  <c r="T46" i="38"/>
  <c r="G49" i="38"/>
  <c r="P18" i="38"/>
  <c r="T23" i="38"/>
  <c r="Q30" i="38"/>
  <c r="G18" i="38"/>
  <c r="P28" i="38"/>
  <c r="Q29" i="38"/>
  <c r="G28" i="38"/>
  <c r="Q14" i="38"/>
  <c r="P14" i="38"/>
  <c r="O26" i="31"/>
  <c r="P28" i="31"/>
  <c r="S28" i="31"/>
  <c r="P8" i="31"/>
  <c r="N25" i="32"/>
  <c r="G25" i="32"/>
  <c r="P7" i="35"/>
  <c r="N8" i="33"/>
  <c r="O8" i="33"/>
  <c r="Q30" i="19"/>
  <c r="P37" i="19"/>
  <c r="G37" i="19"/>
  <c r="G32" i="12"/>
  <c r="G40" i="13"/>
  <c r="P15" i="15"/>
  <c r="Q16" i="15"/>
  <c r="G15" i="15"/>
  <c r="G37" i="15"/>
  <c r="P24" i="38"/>
  <c r="Q21" i="38"/>
  <c r="G24" i="38"/>
  <c r="G50" i="38"/>
  <c r="O20" i="33"/>
  <c r="N18" i="33"/>
  <c r="O23" i="32"/>
  <c r="O18" i="32"/>
  <c r="O25" i="32"/>
  <c r="O29" i="32"/>
  <c r="O28" i="32"/>
  <c r="O17" i="32"/>
  <c r="O26" i="32"/>
  <c r="O19" i="32"/>
  <c r="O24" i="32"/>
  <c r="O21" i="32"/>
  <c r="O22" i="32"/>
  <c r="O13" i="32"/>
  <c r="O16" i="32"/>
  <c r="O15" i="32"/>
  <c r="O14" i="32"/>
  <c r="O7" i="32"/>
  <c r="O9" i="32"/>
  <c r="O11" i="32"/>
  <c r="O8" i="32"/>
  <c r="O12" i="32"/>
  <c r="O10" i="32"/>
  <c r="G17" i="32"/>
  <c r="G35" i="19"/>
  <c r="G41" i="19"/>
  <c r="G23" i="19"/>
  <c r="G24" i="19"/>
  <c r="G39" i="19"/>
  <c r="G29" i="19"/>
  <c r="G14" i="19"/>
  <c r="G15" i="19"/>
  <c r="G53" i="19"/>
  <c r="G27" i="19"/>
  <c r="G36" i="19"/>
  <c r="G45" i="19"/>
  <c r="G26" i="19"/>
  <c r="G43" i="19"/>
  <c r="G28" i="19"/>
  <c r="G52" i="19"/>
  <c r="G13" i="19"/>
  <c r="G22" i="19"/>
  <c r="G30" i="19"/>
  <c r="G54" i="19"/>
  <c r="G47" i="19"/>
  <c r="G46" i="19"/>
  <c r="G18" i="19"/>
  <c r="G34" i="19"/>
  <c r="G57" i="19"/>
  <c r="G48" i="19"/>
  <c r="G44" i="19"/>
  <c r="G20" i="19"/>
  <c r="G50" i="19"/>
  <c r="G49" i="19"/>
  <c r="G19" i="19"/>
  <c r="G32" i="19"/>
  <c r="G55" i="19"/>
  <c r="G17" i="19"/>
  <c r="G51" i="19"/>
  <c r="G38" i="19"/>
  <c r="G56" i="19"/>
  <c r="G42" i="19"/>
  <c r="G23" i="18"/>
  <c r="G10" i="18"/>
  <c r="G33" i="18"/>
  <c r="G24" i="18"/>
  <c r="G9" i="18"/>
  <c r="G17" i="18"/>
  <c r="G29" i="18"/>
  <c r="G25" i="18"/>
  <c r="G22" i="18"/>
  <c r="G35" i="18"/>
  <c r="G7" i="18"/>
  <c r="G27" i="18"/>
  <c r="G28" i="18"/>
  <c r="G11" i="18"/>
  <c r="G44" i="18"/>
  <c r="G49" i="18"/>
  <c r="G16" i="18"/>
  <c r="G30" i="18"/>
  <c r="G32" i="18"/>
  <c r="G40" i="18"/>
  <c r="G41" i="18"/>
  <c r="G50" i="18"/>
  <c r="G45" i="18"/>
  <c r="G36" i="18"/>
  <c r="G12" i="18"/>
  <c r="G13" i="18"/>
  <c r="G39" i="18"/>
  <c r="G21" i="18"/>
  <c r="G8" i="18"/>
  <c r="G26" i="18"/>
  <c r="G42" i="18"/>
  <c r="G14" i="18"/>
  <c r="G31" i="18"/>
  <c r="G37" i="18"/>
  <c r="G34" i="18"/>
  <c r="G15" i="18"/>
  <c r="G43" i="18"/>
  <c r="G46" i="18"/>
  <c r="G48" i="18"/>
  <c r="G34" i="12"/>
  <c r="G44" i="12"/>
  <c r="G7" i="12"/>
  <c r="G35" i="12"/>
  <c r="G8" i="12"/>
  <c r="G26" i="12"/>
  <c r="G22" i="12"/>
  <c r="G51" i="12"/>
  <c r="G9" i="12"/>
  <c r="G31" i="12"/>
  <c r="G54" i="12"/>
  <c r="G25" i="12"/>
  <c r="G21" i="12"/>
  <c r="G27" i="12"/>
  <c r="G42" i="12"/>
  <c r="G38" i="12"/>
  <c r="G23" i="12"/>
  <c r="G19" i="12"/>
  <c r="G17" i="12"/>
  <c r="G16" i="12"/>
  <c r="G39" i="12"/>
  <c r="G18" i="12"/>
  <c r="G13" i="12"/>
  <c r="G48" i="12"/>
  <c r="G45" i="12"/>
  <c r="G40" i="12"/>
  <c r="G37" i="12"/>
  <c r="G49" i="12"/>
  <c r="G47" i="12"/>
  <c r="G52" i="12"/>
  <c r="G53" i="12"/>
  <c r="G41" i="12"/>
  <c r="G55" i="12"/>
  <c r="G56" i="12"/>
  <c r="G43" i="12"/>
  <c r="G29" i="12"/>
  <c r="G50" i="12"/>
  <c r="G33" i="12"/>
  <c r="G57" i="12"/>
  <c r="G58" i="12"/>
  <c r="G59" i="12"/>
  <c r="G60" i="12"/>
  <c r="G61" i="12"/>
  <c r="G62" i="12"/>
  <c r="G63" i="12"/>
  <c r="G64" i="12"/>
  <c r="G65" i="12"/>
  <c r="G66" i="12"/>
  <c r="G67" i="12"/>
  <c r="G33" i="13"/>
  <c r="G11" i="13"/>
  <c r="G26" i="13"/>
  <c r="G9" i="13"/>
  <c r="G24" i="13"/>
  <c r="G20" i="13"/>
  <c r="G15" i="13"/>
  <c r="G28" i="13"/>
  <c r="G46" i="13"/>
  <c r="G17" i="13"/>
  <c r="G18" i="13"/>
  <c r="G21" i="13"/>
  <c r="G48" i="13"/>
  <c r="G12" i="13"/>
  <c r="G45" i="13"/>
  <c r="G39" i="13"/>
  <c r="G8" i="13"/>
  <c r="G16" i="13"/>
  <c r="G19" i="13"/>
  <c r="G14" i="13"/>
  <c r="G10" i="13"/>
  <c r="G51" i="13"/>
  <c r="G27" i="13"/>
  <c r="G34" i="13"/>
  <c r="G47" i="13"/>
  <c r="G31" i="13"/>
  <c r="G37" i="13"/>
  <c r="G50" i="13"/>
  <c r="G10" i="20"/>
  <c r="G8" i="20"/>
  <c r="G7" i="20"/>
  <c r="G9" i="20"/>
  <c r="G7" i="15"/>
  <c r="G48" i="15"/>
  <c r="G11" i="15"/>
  <c r="G26" i="15"/>
  <c r="G38" i="15"/>
  <c r="G45" i="15"/>
  <c r="G40" i="15"/>
  <c r="G54" i="15"/>
  <c r="G6" i="15"/>
  <c r="G30" i="15"/>
  <c r="G39" i="15"/>
  <c r="G10" i="15"/>
  <c r="G50" i="15"/>
  <c r="G22" i="15"/>
  <c r="G25" i="15"/>
  <c r="G35" i="15"/>
  <c r="G42" i="15"/>
  <c r="G18" i="15"/>
  <c r="G32" i="15"/>
  <c r="G59" i="15"/>
  <c r="G61" i="15"/>
  <c r="G41" i="15"/>
  <c r="G27" i="15"/>
  <c r="G8" i="15"/>
  <c r="G21" i="15"/>
  <c r="G31" i="15"/>
  <c r="G20" i="15"/>
  <c r="G24" i="15"/>
  <c r="G14" i="15"/>
  <c r="G47" i="15"/>
  <c r="G44" i="15"/>
  <c r="G53" i="15"/>
  <c r="G55" i="15"/>
  <c r="G13" i="15"/>
  <c r="G56" i="15"/>
  <c r="G16" i="15"/>
  <c r="G12" i="15"/>
  <c r="G57" i="15"/>
  <c r="G60" i="15"/>
  <c r="G34" i="15"/>
  <c r="G58" i="15"/>
  <c r="G52" i="15"/>
  <c r="G36" i="15"/>
  <c r="G49" i="15"/>
  <c r="G52" i="38"/>
  <c r="G9" i="38"/>
  <c r="G43" i="38"/>
  <c r="G29" i="38"/>
  <c r="G40" i="38"/>
  <c r="G47" i="38"/>
  <c r="G48" i="38"/>
  <c r="G11" i="38"/>
  <c r="G16" i="38"/>
  <c r="G32" i="38"/>
  <c r="G13" i="38"/>
  <c r="G33" i="38"/>
  <c r="G44" i="38"/>
  <c r="G34" i="38"/>
  <c r="G6" i="38"/>
  <c r="G21" i="38"/>
  <c r="G56" i="38"/>
  <c r="G23" i="38"/>
  <c r="G41" i="38"/>
  <c r="G38" i="38"/>
  <c r="G27" i="38"/>
  <c r="G26" i="38"/>
  <c r="G19" i="38"/>
  <c r="G53" i="38"/>
  <c r="G51" i="38"/>
  <c r="G62" i="38"/>
  <c r="G55" i="38"/>
  <c r="G12" i="38"/>
  <c r="G17" i="38"/>
  <c r="G35" i="38"/>
  <c r="G20" i="38"/>
  <c r="G25" i="38"/>
  <c r="G14" i="38"/>
  <c r="G22" i="38"/>
  <c r="G45" i="38"/>
  <c r="G54" i="38"/>
  <c r="G36" i="38"/>
  <c r="G39" i="38"/>
  <c r="G31" i="38"/>
  <c r="G61" i="38"/>
  <c r="G37" i="38"/>
  <c r="G42" i="38"/>
  <c r="G60" i="38"/>
  <c r="G13" i="31"/>
  <c r="G31" i="31"/>
  <c r="G29" i="31"/>
  <c r="G9" i="31"/>
  <c r="G8" i="31"/>
  <c r="G30" i="31"/>
  <c r="G23" i="31"/>
  <c r="G11" i="31"/>
  <c r="G10" i="31"/>
  <c r="G24" i="31"/>
  <c r="G7" i="31"/>
  <c r="G25" i="31"/>
  <c r="G7" i="32"/>
  <c r="G21" i="32"/>
  <c r="G15" i="32"/>
  <c r="G16" i="32"/>
  <c r="G11" i="32"/>
  <c r="G20" i="32"/>
  <c r="G12" i="32"/>
  <c r="G22" i="32"/>
  <c r="G27" i="32"/>
  <c r="G29" i="32"/>
  <c r="G26" i="32"/>
  <c r="G24" i="32"/>
  <c r="G14" i="32"/>
  <c r="G10" i="32"/>
  <c r="G9" i="32"/>
  <c r="G18" i="32"/>
  <c r="G8" i="32"/>
  <c r="G28" i="32"/>
  <c r="G13" i="32"/>
  <c r="G23" i="32"/>
  <c r="G30" i="32"/>
  <c r="O30" i="32"/>
  <c r="G31" i="32"/>
  <c r="O31" i="32"/>
  <c r="G20" i="33"/>
  <c r="G8" i="33"/>
  <c r="G13" i="33"/>
  <c r="G7" i="33"/>
  <c r="O8" i="25"/>
  <c r="O9" i="25"/>
  <c r="O10" i="25"/>
  <c r="O11" i="25"/>
  <c r="O12" i="25"/>
  <c r="O13" i="25"/>
  <c r="O14" i="25"/>
  <c r="O15" i="25"/>
  <c r="O16" i="25"/>
  <c r="O17" i="25"/>
  <c r="O18" i="25"/>
  <c r="O19" i="25"/>
  <c r="O20" i="25"/>
  <c r="N8" i="25"/>
  <c r="S8" i="25"/>
  <c r="N9" i="25"/>
  <c r="S9" i="25"/>
  <c r="N10" i="25"/>
  <c r="P10" i="25"/>
  <c r="Q10" i="25"/>
  <c r="N11" i="25"/>
  <c r="N12" i="25"/>
  <c r="N13" i="25"/>
  <c r="N14" i="25"/>
  <c r="S14" i="25"/>
  <c r="N15" i="25"/>
  <c r="S15" i="25"/>
  <c r="N16" i="25"/>
  <c r="P16" i="25"/>
  <c r="Q16" i="25"/>
  <c r="S16" i="25"/>
  <c r="N17" i="25"/>
  <c r="P17" i="25"/>
  <c r="Q17" i="25"/>
  <c r="S17" i="25"/>
  <c r="N18" i="25"/>
  <c r="P18" i="25"/>
  <c r="Q18" i="25"/>
  <c r="S18" i="25"/>
  <c r="N19" i="25"/>
  <c r="S19" i="25"/>
  <c r="N20" i="25"/>
  <c r="S20" i="25"/>
  <c r="N7" i="25"/>
  <c r="O8" i="26"/>
  <c r="S8" i="26"/>
  <c r="O9" i="26"/>
  <c r="S9" i="26"/>
  <c r="O10" i="26"/>
  <c r="S10" i="26"/>
  <c r="O12" i="26"/>
  <c r="O14" i="26"/>
  <c r="O11" i="26"/>
  <c r="O13" i="26"/>
  <c r="O16" i="26"/>
  <c r="O15" i="26"/>
  <c r="O17" i="26"/>
  <c r="O18" i="26"/>
  <c r="O19" i="26"/>
  <c r="O20" i="26"/>
  <c r="O21" i="26"/>
  <c r="O22" i="26"/>
  <c r="O23" i="26"/>
  <c r="O24" i="26"/>
  <c r="O25" i="26"/>
  <c r="O26" i="26"/>
  <c r="O27" i="26"/>
  <c r="O28" i="26"/>
  <c r="O29" i="26"/>
  <c r="N7" i="26"/>
  <c r="N8" i="26"/>
  <c r="N10" i="26"/>
  <c r="N13" i="26"/>
  <c r="N9" i="26"/>
  <c r="S13" i="26"/>
  <c r="N14" i="26"/>
  <c r="N16" i="26"/>
  <c r="S16" i="26"/>
  <c r="N15" i="26"/>
  <c r="S15" i="26"/>
  <c r="Q16" i="26"/>
  <c r="N11" i="26"/>
  <c r="S11" i="26"/>
  <c r="N17" i="26"/>
  <c r="P17" i="26"/>
  <c r="Q17" i="26"/>
  <c r="N18" i="26"/>
  <c r="P18" i="26"/>
  <c r="Q18" i="26"/>
  <c r="N19" i="26"/>
  <c r="P19" i="26"/>
  <c r="Q19" i="26"/>
  <c r="N20" i="26"/>
  <c r="P20" i="26"/>
  <c r="Q20" i="26"/>
  <c r="S20" i="26"/>
  <c r="N21" i="26"/>
  <c r="P21" i="26"/>
  <c r="Q21" i="26"/>
  <c r="S21" i="26"/>
  <c r="N22" i="26"/>
  <c r="P22" i="26"/>
  <c r="Q22" i="26"/>
  <c r="N23" i="26"/>
  <c r="S23" i="26"/>
  <c r="P23" i="26"/>
  <c r="Q23" i="26"/>
  <c r="N24" i="26"/>
  <c r="S24" i="26"/>
  <c r="N25" i="26"/>
  <c r="P25" i="26"/>
  <c r="Q25" i="26"/>
  <c r="N26" i="26"/>
  <c r="S26" i="26"/>
  <c r="N27" i="26"/>
  <c r="S27" i="26"/>
  <c r="N28" i="26"/>
  <c r="S28" i="26"/>
  <c r="N29" i="26"/>
  <c r="P29" i="26"/>
  <c r="Q29" i="26"/>
  <c r="N12" i="26"/>
  <c r="S12" i="26"/>
  <c r="Q7" i="24"/>
  <c r="Q9" i="24"/>
  <c r="Q10" i="24"/>
  <c r="Q11" i="24"/>
  <c r="Q12" i="24"/>
  <c r="Q13" i="24"/>
  <c r="Q14" i="24"/>
  <c r="Q15" i="24"/>
  <c r="Q16" i="24"/>
  <c r="Q17" i="24"/>
  <c r="Q18" i="24"/>
  <c r="P7" i="24"/>
  <c r="U8" i="24"/>
  <c r="P9" i="24"/>
  <c r="U9" i="24"/>
  <c r="P10" i="24"/>
  <c r="U10" i="24"/>
  <c r="P11" i="24"/>
  <c r="U11" i="24"/>
  <c r="P12" i="24"/>
  <c r="U12" i="24"/>
  <c r="P13" i="24"/>
  <c r="U13" i="24"/>
  <c r="S13" i="24"/>
  <c r="T13" i="24"/>
  <c r="P14" i="24"/>
  <c r="S14" i="24"/>
  <c r="T14" i="24"/>
  <c r="P15" i="24"/>
  <c r="P16" i="24"/>
  <c r="U16" i="24"/>
  <c r="S16" i="24"/>
  <c r="T16" i="24"/>
  <c r="P17" i="24"/>
  <c r="U17" i="24"/>
  <c r="P18" i="24"/>
  <c r="U18" i="24"/>
  <c r="P8" i="24"/>
  <c r="Q9" i="21"/>
  <c r="U9" i="21"/>
  <c r="Q8" i="21"/>
  <c r="U8" i="21"/>
  <c r="Q13" i="21"/>
  <c r="Q15" i="21"/>
  <c r="Q19" i="21"/>
  <c r="Q16" i="21"/>
  <c r="Q17" i="21"/>
  <c r="Q7" i="21"/>
  <c r="Q14" i="21"/>
  <c r="U16" i="21"/>
  <c r="Q21" i="21"/>
  <c r="Q20" i="21"/>
  <c r="Q10" i="21"/>
  <c r="U10" i="21"/>
  <c r="Q11" i="21"/>
  <c r="Q18" i="21"/>
  <c r="Q22" i="21"/>
  <c r="Q23" i="21"/>
  <c r="Q24" i="21"/>
  <c r="Q25" i="21"/>
  <c r="Q26" i="21"/>
  <c r="Q27" i="21"/>
  <c r="Q28" i="21"/>
  <c r="Q29" i="21"/>
  <c r="Q30" i="21"/>
  <c r="P10" i="21"/>
  <c r="P9" i="21"/>
  <c r="P13" i="21"/>
  <c r="P14" i="21"/>
  <c r="U14" i="21"/>
  <c r="P17" i="21"/>
  <c r="U17" i="21"/>
  <c r="P15" i="21"/>
  <c r="U15" i="21"/>
  <c r="P19" i="21"/>
  <c r="U19" i="21"/>
  <c r="P8" i="21"/>
  <c r="P11" i="21"/>
  <c r="T21" i="21"/>
  <c r="P16" i="21"/>
  <c r="T20" i="21"/>
  <c r="P18" i="21"/>
  <c r="U18" i="21"/>
  <c r="P12" i="21"/>
  <c r="U12" i="21"/>
  <c r="P20" i="21"/>
  <c r="U20" i="21"/>
  <c r="P22" i="21"/>
  <c r="U22" i="21"/>
  <c r="S22" i="21"/>
  <c r="T22" i="21"/>
  <c r="P23" i="21"/>
  <c r="U23" i="21"/>
  <c r="S23" i="21"/>
  <c r="T23" i="21"/>
  <c r="P24" i="21"/>
  <c r="S24" i="21"/>
  <c r="T24" i="21"/>
  <c r="P25" i="21"/>
  <c r="S25" i="21"/>
  <c r="T25" i="21"/>
  <c r="U25" i="21"/>
  <c r="P26" i="21"/>
  <c r="P27" i="21"/>
  <c r="U27" i="21"/>
  <c r="S27" i="21"/>
  <c r="T27" i="21"/>
  <c r="P28" i="21"/>
  <c r="U28" i="21"/>
  <c r="P29" i="21"/>
  <c r="U29" i="21"/>
  <c r="S29" i="21"/>
  <c r="T29" i="21"/>
  <c r="P30" i="21"/>
  <c r="S30" i="21"/>
  <c r="T30" i="21"/>
  <c r="U30" i="21"/>
  <c r="Q8" i="27"/>
  <c r="Q10" i="27"/>
  <c r="Q24" i="27"/>
  <c r="Q15" i="27"/>
  <c r="Q16" i="27"/>
  <c r="Q20" i="27"/>
  <c r="P11" i="27"/>
  <c r="P15" i="27"/>
  <c r="P16" i="27"/>
  <c r="P10" i="27"/>
  <c r="U13" i="27"/>
  <c r="P20" i="27"/>
  <c r="P8" i="27"/>
  <c r="Q8" i="19"/>
  <c r="Q10" i="19"/>
  <c r="Q9" i="19"/>
  <c r="Q23" i="19"/>
  <c r="Q17" i="19"/>
  <c r="Q12" i="19"/>
  <c r="Q21" i="19"/>
  <c r="Q13" i="19"/>
  <c r="Q14" i="19"/>
  <c r="Q18" i="19"/>
  <c r="Q19" i="19"/>
  <c r="Q16" i="19"/>
  <c r="Q24" i="19"/>
  <c r="Q35" i="19"/>
  <c r="Q38" i="19"/>
  <c r="Q40" i="19"/>
  <c r="Q26" i="19"/>
  <c r="Q31" i="19"/>
  <c r="U31" i="19"/>
  <c r="Q27" i="19"/>
  <c r="Q36" i="19"/>
  <c r="Q25" i="19"/>
  <c r="Q29" i="19"/>
  <c r="Q32" i="19"/>
  <c r="Q28" i="19"/>
  <c r="Q33" i="19"/>
  <c r="Q42" i="19"/>
  <c r="Q44" i="19"/>
  <c r="Q41" i="19"/>
  <c r="Q52" i="19"/>
  <c r="Q54" i="19"/>
  <c r="Q55" i="19"/>
  <c r="Q47" i="19"/>
  <c r="Q49" i="19"/>
  <c r="Q50" i="19"/>
  <c r="Q53" i="19"/>
  <c r="Q56" i="19"/>
  <c r="Q43" i="19"/>
  <c r="Q46" i="19"/>
  <c r="Q57" i="19"/>
  <c r="Q45" i="19"/>
  <c r="Q51" i="19"/>
  <c r="Q48" i="19"/>
  <c r="P7" i="19"/>
  <c r="P9" i="19"/>
  <c r="P8" i="19"/>
  <c r="P12" i="19"/>
  <c r="P23" i="19"/>
  <c r="P24" i="19"/>
  <c r="P14" i="19"/>
  <c r="P15" i="19"/>
  <c r="P13" i="19"/>
  <c r="P22" i="19"/>
  <c r="P18" i="19"/>
  <c r="P10" i="19"/>
  <c r="P19" i="19"/>
  <c r="T17" i="19"/>
  <c r="P17" i="19"/>
  <c r="P35" i="19"/>
  <c r="U34" i="19"/>
  <c r="P39" i="19"/>
  <c r="P29" i="19"/>
  <c r="P27" i="19"/>
  <c r="T29" i="19"/>
  <c r="P36" i="19"/>
  <c r="T31" i="19"/>
  <c r="P26" i="19"/>
  <c r="P28" i="19"/>
  <c r="P30" i="19"/>
  <c r="P34" i="19"/>
  <c r="P20" i="19"/>
  <c r="P32" i="19"/>
  <c r="T33" i="19"/>
  <c r="P38" i="19"/>
  <c r="T26" i="19"/>
  <c r="P41" i="19"/>
  <c r="T45" i="19"/>
  <c r="P53" i="19"/>
  <c r="T47" i="19"/>
  <c r="P45" i="19"/>
  <c r="P43" i="19"/>
  <c r="P52" i="19"/>
  <c r="P54" i="19"/>
  <c r="T44" i="19"/>
  <c r="P47" i="19"/>
  <c r="P46" i="19"/>
  <c r="P57" i="19"/>
  <c r="P48" i="19"/>
  <c r="P44" i="19"/>
  <c r="P50" i="19"/>
  <c r="P49" i="19"/>
  <c r="P55" i="19"/>
  <c r="T48" i="19"/>
  <c r="P51" i="19"/>
  <c r="P56" i="19"/>
  <c r="T52" i="19"/>
  <c r="P42" i="19"/>
  <c r="T42" i="19"/>
  <c r="P10" i="18"/>
  <c r="P7" i="18"/>
  <c r="P11" i="18"/>
  <c r="P12" i="18"/>
  <c r="P8" i="18"/>
  <c r="P17" i="18"/>
  <c r="T17" i="18"/>
  <c r="P35" i="18"/>
  <c r="T35" i="18"/>
  <c r="P16" i="18"/>
  <c r="P13" i="18"/>
  <c r="P14" i="18"/>
  <c r="P15" i="18"/>
  <c r="P23" i="18"/>
  <c r="T23" i="18"/>
  <c r="P24" i="18"/>
  <c r="T24" i="18"/>
  <c r="P9" i="18"/>
  <c r="P25" i="18"/>
  <c r="T25" i="18"/>
  <c r="P22" i="18"/>
  <c r="P21" i="18"/>
  <c r="P26" i="18"/>
  <c r="P33" i="18"/>
  <c r="T33" i="18"/>
  <c r="P29" i="18"/>
  <c r="T29" i="18"/>
  <c r="P41" i="18"/>
  <c r="T41" i="18"/>
  <c r="P27" i="18"/>
  <c r="T27" i="18"/>
  <c r="P30" i="18"/>
  <c r="P32" i="18"/>
  <c r="P36" i="18"/>
  <c r="P31" i="18"/>
  <c r="T31" i="18"/>
  <c r="P34" i="18"/>
  <c r="T34" i="18"/>
  <c r="P28" i="18"/>
  <c r="T28" i="18"/>
  <c r="P44" i="18"/>
  <c r="T44" i="18"/>
  <c r="P49" i="18"/>
  <c r="T49" i="18"/>
  <c r="P40" i="18"/>
  <c r="P50" i="18"/>
  <c r="P45" i="18"/>
  <c r="T45" i="18"/>
  <c r="P39" i="18"/>
  <c r="P42" i="18"/>
  <c r="T42" i="18"/>
  <c r="P37" i="18"/>
  <c r="T37" i="18"/>
  <c r="P43" i="18"/>
  <c r="T43" i="18"/>
  <c r="P46" i="18"/>
  <c r="T46" i="18"/>
  <c r="P48" i="18"/>
  <c r="O9" i="12"/>
  <c r="O8" i="12"/>
  <c r="O13" i="12"/>
  <c r="O20" i="12"/>
  <c r="O16" i="12"/>
  <c r="O15" i="12"/>
  <c r="O26" i="12"/>
  <c r="O14" i="12"/>
  <c r="O18" i="12"/>
  <c r="O19" i="12"/>
  <c r="O25" i="12"/>
  <c r="O27" i="12"/>
  <c r="O21" i="12"/>
  <c r="O44" i="12"/>
  <c r="O37" i="12"/>
  <c r="O51" i="12"/>
  <c r="O36" i="12"/>
  <c r="O38" i="12"/>
  <c r="O49" i="12"/>
  <c r="O50" i="12"/>
  <c r="O32" i="12"/>
  <c r="O46" i="12"/>
  <c r="O34" i="12"/>
  <c r="O39" i="12"/>
  <c r="O33" i="12"/>
  <c r="O23" i="12"/>
  <c r="O43" i="12"/>
  <c r="O47" i="12"/>
  <c r="O29" i="12"/>
  <c r="O35" i="12"/>
  <c r="O45" i="12"/>
  <c r="O42" i="12"/>
  <c r="O31" i="12"/>
  <c r="O48" i="12"/>
  <c r="O40" i="12"/>
  <c r="O41" i="12"/>
  <c r="O52" i="12"/>
  <c r="O53" i="12"/>
  <c r="O55" i="12"/>
  <c r="O56" i="12"/>
  <c r="O54" i="12"/>
  <c r="O57" i="12"/>
  <c r="O58" i="12"/>
  <c r="O59" i="12"/>
  <c r="O60" i="12"/>
  <c r="O61" i="12"/>
  <c r="O62" i="12"/>
  <c r="O63" i="12"/>
  <c r="O64" i="12"/>
  <c r="O65" i="12"/>
  <c r="O66" i="12"/>
  <c r="O67" i="12"/>
  <c r="N7" i="12"/>
  <c r="N9" i="12"/>
  <c r="N13" i="12"/>
  <c r="N26" i="12"/>
  <c r="N22" i="12"/>
  <c r="N21" i="12"/>
  <c r="N19" i="12"/>
  <c r="N17" i="12"/>
  <c r="N16" i="12"/>
  <c r="N25" i="12"/>
  <c r="S25" i="12"/>
  <c r="Q23" i="12"/>
  <c r="N27" i="12"/>
  <c r="Q27" i="12"/>
  <c r="N18" i="12"/>
  <c r="N34" i="12"/>
  <c r="N44" i="12"/>
  <c r="N35" i="12"/>
  <c r="N51" i="12"/>
  <c r="Q31" i="12"/>
  <c r="N31" i="12"/>
  <c r="N54" i="12"/>
  <c r="N42" i="12"/>
  <c r="N38" i="12"/>
  <c r="Q32" i="12"/>
  <c r="N23" i="12"/>
  <c r="N39" i="12"/>
  <c r="N48" i="12"/>
  <c r="Q49" i="12"/>
  <c r="N45" i="12"/>
  <c r="N32" i="12"/>
  <c r="N40" i="12"/>
  <c r="N37" i="12"/>
  <c r="N49" i="12"/>
  <c r="N47" i="12"/>
  <c r="N52" i="12"/>
  <c r="S52" i="12"/>
  <c r="Q52" i="12"/>
  <c r="N53" i="12"/>
  <c r="S53" i="12"/>
  <c r="Q53" i="12"/>
  <c r="N41" i="12"/>
  <c r="Q45" i="12"/>
  <c r="N55" i="12"/>
  <c r="S55" i="12"/>
  <c r="Q55" i="12"/>
  <c r="N56" i="12"/>
  <c r="S56" i="12"/>
  <c r="N43" i="12"/>
  <c r="Q42" i="12"/>
  <c r="Q37" i="12"/>
  <c r="N29" i="12"/>
  <c r="Q44" i="12"/>
  <c r="N50" i="12"/>
  <c r="Q34" i="12"/>
  <c r="N33" i="12"/>
  <c r="Q38" i="12"/>
  <c r="N57" i="12"/>
  <c r="S57" i="12"/>
  <c r="N58" i="12"/>
  <c r="S58" i="12"/>
  <c r="N59" i="12"/>
  <c r="P59" i="12"/>
  <c r="Q59" i="12"/>
  <c r="N60" i="12"/>
  <c r="P60" i="12"/>
  <c r="Q60" i="12"/>
  <c r="N61" i="12"/>
  <c r="S61" i="12"/>
  <c r="P61" i="12"/>
  <c r="Q61" i="12"/>
  <c r="N62" i="12"/>
  <c r="S62" i="12"/>
  <c r="N63" i="12"/>
  <c r="S63" i="12"/>
  <c r="N64" i="12"/>
  <c r="S64" i="12"/>
  <c r="N65" i="12"/>
  <c r="S65" i="12"/>
  <c r="N66" i="12"/>
  <c r="S66" i="12"/>
  <c r="N67" i="12"/>
  <c r="P67" i="12"/>
  <c r="Q67" i="12"/>
  <c r="S67" i="12"/>
  <c r="N11" i="12"/>
  <c r="N7" i="13"/>
  <c r="N11" i="13"/>
  <c r="N12" i="13"/>
  <c r="Q9" i="13"/>
  <c r="N8" i="13"/>
  <c r="N10" i="13"/>
  <c r="Q32" i="13"/>
  <c r="N26" i="13"/>
  <c r="N9" i="13"/>
  <c r="Q8" i="13"/>
  <c r="N24" i="13"/>
  <c r="N20" i="13"/>
  <c r="N15" i="13"/>
  <c r="Q14" i="13"/>
  <c r="N17" i="13"/>
  <c r="Q16" i="13"/>
  <c r="N18" i="13"/>
  <c r="N21" i="13"/>
  <c r="Q19" i="13"/>
  <c r="N16" i="13"/>
  <c r="N19" i="13"/>
  <c r="S18" i="13"/>
  <c r="N33" i="13"/>
  <c r="N28" i="13"/>
  <c r="N46" i="13"/>
  <c r="Q49" i="13"/>
  <c r="N48" i="13"/>
  <c r="N45" i="13"/>
  <c r="N39" i="13"/>
  <c r="N14" i="13"/>
  <c r="Q39" i="13"/>
  <c r="Q51" i="13"/>
  <c r="N51" i="13"/>
  <c r="N27" i="13"/>
  <c r="N34" i="13"/>
  <c r="Q29" i="13"/>
  <c r="Q33" i="13"/>
  <c r="N47" i="13"/>
  <c r="Q34" i="13"/>
  <c r="Q50" i="13"/>
  <c r="N40" i="13"/>
  <c r="Q31" i="13"/>
  <c r="N31" i="13"/>
  <c r="Q27" i="13"/>
  <c r="Q35" i="13"/>
  <c r="N37" i="13"/>
  <c r="N50" i="13"/>
  <c r="N13" i="13"/>
  <c r="P9" i="20"/>
  <c r="P10" i="20"/>
  <c r="S10" i="20"/>
  <c r="P8" i="20"/>
  <c r="P7" i="20"/>
  <c r="P11" i="20"/>
  <c r="P13" i="20"/>
  <c r="S12" i="20"/>
  <c r="P12" i="20"/>
  <c r="S11" i="20"/>
  <c r="P7" i="15"/>
  <c r="P6" i="15"/>
  <c r="P10" i="15"/>
  <c r="P8" i="15"/>
  <c r="P11" i="15"/>
  <c r="P12" i="15"/>
  <c r="P14" i="15"/>
  <c r="T13" i="15"/>
  <c r="P13" i="15"/>
  <c r="P26" i="15"/>
  <c r="T19" i="15"/>
  <c r="P22" i="15"/>
  <c r="P21" i="15"/>
  <c r="T24" i="15"/>
  <c r="P24" i="15"/>
  <c r="T28" i="15"/>
  <c r="T26" i="15"/>
  <c r="T33" i="15"/>
  <c r="P48" i="15"/>
  <c r="P38" i="15"/>
  <c r="P45" i="15"/>
  <c r="P40" i="15"/>
  <c r="P18" i="15"/>
  <c r="T16" i="15"/>
  <c r="P32" i="15"/>
  <c r="P59" i="15"/>
  <c r="P61" i="15"/>
  <c r="U57" i="15"/>
  <c r="P54" i="15"/>
  <c r="P30" i="15"/>
  <c r="T37" i="15"/>
  <c r="P39" i="15"/>
  <c r="P50" i="15"/>
  <c r="P25" i="15"/>
  <c r="P35" i="15"/>
  <c r="P42" i="15"/>
  <c r="P41" i="15"/>
  <c r="P27" i="15"/>
  <c r="U27" i="15"/>
  <c r="P31" i="15"/>
  <c r="P47" i="15"/>
  <c r="P44" i="15"/>
  <c r="T60" i="15"/>
  <c r="P53" i="15"/>
  <c r="P16" i="15"/>
  <c r="T56" i="15"/>
  <c r="P55" i="15"/>
  <c r="T39" i="15"/>
  <c r="P56" i="15"/>
  <c r="T40" i="15"/>
  <c r="P57" i="15"/>
  <c r="P60" i="15"/>
  <c r="T49" i="15"/>
  <c r="P37" i="15"/>
  <c r="P34" i="15"/>
  <c r="T45" i="15"/>
  <c r="P58" i="15"/>
  <c r="T44" i="15"/>
  <c r="P52" i="15"/>
  <c r="P36" i="15"/>
  <c r="T57" i="15"/>
  <c r="P49" i="15"/>
  <c r="U49" i="15"/>
  <c r="T30" i="15"/>
  <c r="Q6" i="38"/>
  <c r="Q9" i="38"/>
  <c r="Q10" i="38"/>
  <c r="Q11" i="38"/>
  <c r="Q12" i="38"/>
  <c r="Q13" i="38"/>
  <c r="Q16" i="38"/>
  <c r="Q17" i="38"/>
  <c r="Q19" i="38"/>
  <c r="Q20" i="38"/>
  <c r="Q23" i="38"/>
  <c r="Q26" i="38"/>
  <c r="Q27" i="38"/>
  <c r="Q24" i="38"/>
  <c r="Q22" i="38"/>
  <c r="Q31" i="38"/>
  <c r="Q33" i="38"/>
  <c r="Q35" i="38"/>
  <c r="Q28" i="38"/>
  <c r="U28" i="38"/>
  <c r="Q38" i="38"/>
  <c r="Q40" i="38"/>
  <c r="Q41" i="38"/>
  <c r="Q42" i="38"/>
  <c r="Q44" i="38"/>
  <c r="Q48" i="38"/>
  <c r="Q49" i="38"/>
  <c r="Q50" i="38"/>
  <c r="Q51" i="38"/>
  <c r="Q53" i="38"/>
  <c r="Q54" i="38"/>
  <c r="Q56" i="38"/>
  <c r="Q57" i="38"/>
  <c r="Q58" i="38"/>
  <c r="Q59" i="38"/>
  <c r="U59" i="38"/>
  <c r="Q61" i="38"/>
  <c r="Q63" i="38"/>
  <c r="Q52" i="38"/>
  <c r="Q18" i="38"/>
  <c r="Q32" i="38"/>
  <c r="Q55" i="38"/>
  <c r="Q43" i="38"/>
  <c r="Q60" i="38"/>
  <c r="Q62" i="38"/>
  <c r="Q39" i="38"/>
  <c r="Q45" i="38"/>
  <c r="Q47" i="38"/>
  <c r="P9" i="38"/>
  <c r="P6" i="38"/>
  <c r="P11" i="38"/>
  <c r="U11" i="38"/>
  <c r="P10" i="38"/>
  <c r="U10" i="38"/>
  <c r="P13" i="38"/>
  <c r="P12" i="38"/>
  <c r="T15" i="38"/>
  <c r="P16" i="38"/>
  <c r="T17" i="38"/>
  <c r="P19" i="38"/>
  <c r="T19" i="38"/>
  <c r="P17" i="38"/>
  <c r="T18" i="38"/>
  <c r="P29" i="38"/>
  <c r="U29" i="38"/>
  <c r="P21" i="38"/>
  <c r="U21" i="38"/>
  <c r="P27" i="38"/>
  <c r="P26" i="38"/>
  <c r="T21" i="38"/>
  <c r="P20" i="38"/>
  <c r="P25" i="38"/>
  <c r="T29" i="38"/>
  <c r="P52" i="38"/>
  <c r="T32" i="38"/>
  <c r="T45" i="38"/>
  <c r="P23" i="38"/>
  <c r="P41" i="38"/>
  <c r="P38" i="38"/>
  <c r="P43" i="38"/>
  <c r="P40" i="38"/>
  <c r="P47" i="38"/>
  <c r="U47" i="38"/>
  <c r="P48" i="38"/>
  <c r="P32" i="38"/>
  <c r="P33" i="38"/>
  <c r="P44" i="38"/>
  <c r="P34" i="38"/>
  <c r="U34" i="38"/>
  <c r="P56" i="38"/>
  <c r="T33" i="38"/>
  <c r="P53" i="38"/>
  <c r="P51" i="38"/>
  <c r="T44" i="38"/>
  <c r="P62" i="38"/>
  <c r="P22" i="38"/>
  <c r="P45" i="38"/>
  <c r="P55" i="38"/>
  <c r="P35" i="38"/>
  <c r="P54" i="38"/>
  <c r="P36" i="38"/>
  <c r="U36" i="38"/>
  <c r="T56" i="38"/>
  <c r="P39" i="38"/>
  <c r="T59" i="38"/>
  <c r="T57" i="38"/>
  <c r="P50" i="38"/>
  <c r="T49" i="38"/>
  <c r="P31" i="38"/>
  <c r="T36" i="38"/>
  <c r="P61" i="38"/>
  <c r="U61" i="38"/>
  <c r="T54" i="38"/>
  <c r="T52" i="38"/>
  <c r="T48" i="38"/>
  <c r="P37" i="38"/>
  <c r="T39" i="38"/>
  <c r="P42" i="38"/>
  <c r="P60" i="38"/>
  <c r="O8" i="31"/>
  <c r="O7" i="31"/>
  <c r="O13" i="31"/>
  <c r="S13" i="31" s="1"/>
  <c r="O27" i="31"/>
  <c r="O9" i="31"/>
  <c r="R14" i="31"/>
  <c r="O11" i="31"/>
  <c r="O10" i="31"/>
  <c r="O20" i="31"/>
  <c r="S20" i="31" s="1"/>
  <c r="R19" i="31"/>
  <c r="O16" i="31"/>
  <c r="R16" i="31"/>
  <c r="O18" i="31"/>
  <c r="O19" i="31"/>
  <c r="O21" i="31"/>
  <c r="O14" i="31"/>
  <c r="O23" i="31"/>
  <c r="S23" i="31" s="1"/>
  <c r="R15" i="31"/>
  <c r="O24" i="31"/>
  <c r="S24" i="31" s="1"/>
  <c r="O15" i="31"/>
  <c r="O31" i="31"/>
  <c r="R26" i="31"/>
  <c r="O29" i="31"/>
  <c r="O28" i="31"/>
  <c r="O30" i="31"/>
  <c r="O39" i="31"/>
  <c r="S39" i="31"/>
  <c r="R31" i="31"/>
  <c r="O38" i="31"/>
  <c r="R34" i="31"/>
  <c r="O34" i="31"/>
  <c r="O40" i="31"/>
  <c r="S40" i="31" s="1"/>
  <c r="O45" i="31"/>
  <c r="O41" i="31"/>
  <c r="S41" i="31" s="1"/>
  <c r="O42" i="31"/>
  <c r="S42" i="31"/>
  <c r="O37" i="31"/>
  <c r="S37" i="31" s="1"/>
  <c r="R36" i="31"/>
  <c r="O35" i="31"/>
  <c r="O33" i="31"/>
  <c r="O25" i="31"/>
  <c r="S25" i="31" s="1"/>
  <c r="O44" i="31"/>
  <c r="S44" i="31"/>
  <c r="R41" i="31"/>
  <c r="O32" i="31"/>
  <c r="S32" i="31" s="1"/>
  <c r="R40" i="31"/>
  <c r="N11" i="32"/>
  <c r="N12" i="32"/>
  <c r="N10" i="32"/>
  <c r="N9" i="32"/>
  <c r="N8" i="32"/>
  <c r="Q9" i="32"/>
  <c r="N7" i="32"/>
  <c r="N14" i="32"/>
  <c r="Q14" i="32"/>
  <c r="N15" i="32"/>
  <c r="R15" i="32"/>
  <c r="N16" i="32"/>
  <c r="R16" i="32"/>
  <c r="Q13" i="32"/>
  <c r="N13" i="32"/>
  <c r="N21" i="32"/>
  <c r="Q22" i="32"/>
  <c r="N20" i="32"/>
  <c r="N22" i="32"/>
  <c r="Q21" i="32"/>
  <c r="Q19" i="32"/>
  <c r="N24" i="32"/>
  <c r="N27" i="32"/>
  <c r="N29" i="32"/>
  <c r="N26" i="32"/>
  <c r="Q24" i="32"/>
  <c r="N18" i="32"/>
  <c r="N28" i="32"/>
  <c r="N17" i="32"/>
  <c r="N23" i="32"/>
  <c r="Q23" i="32"/>
  <c r="N30" i="32"/>
  <c r="P30" i="32"/>
  <c r="Q30" i="32"/>
  <c r="N31" i="32"/>
  <c r="R31" i="32"/>
  <c r="N7" i="33"/>
  <c r="N10" i="33"/>
  <c r="N9" i="33"/>
  <c r="N11" i="33"/>
  <c r="N12" i="33"/>
  <c r="N20" i="33"/>
  <c r="P20" i="33"/>
  <c r="Q20" i="33"/>
  <c r="N13" i="33"/>
  <c r="N16" i="33"/>
  <c r="N15" i="33"/>
  <c r="R16" i="33"/>
  <c r="N19" i="33"/>
  <c r="N6" i="33"/>
  <c r="R6" i="33"/>
  <c r="O8" i="34"/>
  <c r="P6" i="34"/>
  <c r="O6" i="34"/>
  <c r="S6" i="34"/>
  <c r="O7" i="35"/>
  <c r="R7" i="35"/>
  <c r="O7" i="33"/>
  <c r="O9" i="33"/>
  <c r="O13" i="33"/>
  <c r="O17" i="33"/>
  <c r="O16" i="33"/>
  <c r="O18" i="33"/>
  <c r="O19" i="33"/>
  <c r="O6" i="33"/>
  <c r="C64" i="38"/>
  <c r="G8" i="34"/>
  <c r="G7" i="35"/>
  <c r="P7" i="31"/>
  <c r="P9" i="31"/>
  <c r="S9" i="31"/>
  <c r="P11" i="31"/>
  <c r="P10" i="31"/>
  <c r="P13" i="31"/>
  <c r="P27" i="31"/>
  <c r="P12" i="31"/>
  <c r="S12" i="31" s="1"/>
  <c r="P23" i="31"/>
  <c r="P17" i="31"/>
  <c r="P16" i="31"/>
  <c r="S16" i="31" s="1"/>
  <c r="P14" i="31"/>
  <c r="S14" i="31" s="1"/>
  <c r="P20" i="31"/>
  <c r="P18" i="31"/>
  <c r="P15" i="31"/>
  <c r="P24" i="31"/>
  <c r="P21" i="31"/>
  <c r="P26" i="31"/>
  <c r="P22" i="31"/>
  <c r="P29" i="31"/>
  <c r="P30" i="31"/>
  <c r="P39" i="31"/>
  <c r="P41" i="31"/>
  <c r="P40" i="31"/>
  <c r="P38" i="31"/>
  <c r="P37" i="31"/>
  <c r="P35" i="31"/>
  <c r="P25" i="31"/>
  <c r="P42" i="31"/>
  <c r="P43" i="31"/>
  <c r="P36" i="31"/>
  <c r="P32" i="31"/>
  <c r="P44" i="31"/>
  <c r="P45" i="31"/>
  <c r="P7" i="34"/>
  <c r="S7" i="34"/>
  <c r="C12" i="35"/>
  <c r="C15" i="34"/>
  <c r="C21" i="33"/>
  <c r="C32" i="32"/>
  <c r="C46" i="31"/>
  <c r="O414" i="3"/>
  <c r="N414" i="3"/>
  <c r="O306" i="3"/>
  <c r="N306" i="3"/>
  <c r="P250" i="3"/>
  <c r="O250" i="3"/>
  <c r="P164" i="3"/>
  <c r="O164" i="3"/>
  <c r="P127" i="3"/>
  <c r="O127" i="3"/>
  <c r="P108" i="3"/>
  <c r="O108" i="3"/>
  <c r="P74" i="3"/>
  <c r="O74" i="3"/>
  <c r="P35" i="3"/>
  <c r="O35" i="3"/>
  <c r="P8" i="3"/>
  <c r="O8" i="3"/>
  <c r="C26" i="27"/>
  <c r="C30" i="26"/>
  <c r="O7" i="26"/>
  <c r="C21" i="25"/>
  <c r="P20" i="25"/>
  <c r="Q20" i="25"/>
  <c r="P14" i="25"/>
  <c r="Q14" i="25"/>
  <c r="P13" i="25"/>
  <c r="Q13" i="25"/>
  <c r="S13" i="25"/>
  <c r="S12" i="25"/>
  <c r="P12" i="25"/>
  <c r="Q12" i="25"/>
  <c r="S11" i="25"/>
  <c r="P11" i="25"/>
  <c r="Q11" i="25"/>
  <c r="O7" i="25"/>
  <c r="C19" i="24"/>
  <c r="U15" i="24"/>
  <c r="S15" i="24"/>
  <c r="T15" i="24"/>
  <c r="U14" i="24"/>
  <c r="Q8" i="24"/>
  <c r="Q7" i="20"/>
  <c r="T8" i="20"/>
  <c r="Q8" i="20"/>
  <c r="Q10" i="20"/>
  <c r="T10" i="20"/>
  <c r="Q12" i="20"/>
  <c r="T12" i="20"/>
  <c r="T11" i="20"/>
  <c r="Q11" i="20"/>
  <c r="Q13" i="20"/>
  <c r="T13" i="20"/>
  <c r="Q9" i="20"/>
  <c r="C15" i="20"/>
  <c r="T9" i="20"/>
  <c r="T7" i="20"/>
  <c r="Q7" i="19"/>
  <c r="Q8" i="18"/>
  <c r="Q12" i="18"/>
  <c r="Q10" i="18"/>
  <c r="Q15" i="18"/>
  <c r="Q20" i="18"/>
  <c r="Q13" i="18"/>
  <c r="Q16" i="18"/>
  <c r="Q24" i="18"/>
  <c r="Q32" i="18"/>
  <c r="Q9" i="18"/>
  <c r="Q21" i="18"/>
  <c r="Q22" i="18"/>
  <c r="Q25" i="18"/>
  <c r="Q26" i="18"/>
  <c r="Q19" i="18"/>
  <c r="Q17" i="18"/>
  <c r="U18" i="18"/>
  <c r="Q33" i="18"/>
  <c r="Q27" i="18"/>
  <c r="Q30" i="18"/>
  <c r="Q29" i="18"/>
  <c r="Q46" i="18"/>
  <c r="Q35" i="18"/>
  <c r="Q36" i="18"/>
  <c r="Q31" i="18"/>
  <c r="Q34" i="18"/>
  <c r="Q47" i="18"/>
  <c r="Q37" i="18"/>
  <c r="Q39" i="18"/>
  <c r="Q28" i="18"/>
  <c r="Q40" i="18"/>
  <c r="Q41" i="18"/>
  <c r="Q44" i="18"/>
  <c r="Q42" i="18"/>
  <c r="Q38" i="18"/>
  <c r="Q48" i="18"/>
  <c r="Q45" i="18"/>
  <c r="Q49" i="18"/>
  <c r="Q50" i="18"/>
  <c r="Q14" i="18"/>
  <c r="Q43" i="18"/>
  <c r="Q7" i="18"/>
  <c r="O11" i="12"/>
  <c r="O8" i="13"/>
  <c r="O11" i="13"/>
  <c r="O10" i="13"/>
  <c r="O13" i="13"/>
  <c r="O12" i="13"/>
  <c r="O42" i="13"/>
  <c r="O15" i="13"/>
  <c r="O9" i="13"/>
  <c r="O20" i="13"/>
  <c r="O17" i="13"/>
  <c r="O16" i="13"/>
  <c r="O23" i="13"/>
  <c r="O26" i="13"/>
  <c r="O24" i="13"/>
  <c r="O21" i="13"/>
  <c r="O19" i="13"/>
  <c r="O33" i="13"/>
  <c r="O14" i="13"/>
  <c r="O32" i="13"/>
  <c r="S29" i="13"/>
  <c r="O39" i="13"/>
  <c r="O35" i="13"/>
  <c r="O48" i="13"/>
  <c r="O31" i="13"/>
  <c r="O49" i="13"/>
  <c r="O28" i="13"/>
  <c r="O44" i="13"/>
  <c r="O45" i="13"/>
  <c r="O27" i="13"/>
  <c r="O34" i="13"/>
  <c r="O50" i="13"/>
  <c r="O36" i="13"/>
  <c r="O37" i="13"/>
  <c r="O40" i="13"/>
  <c r="O51" i="13"/>
  <c r="O47" i="13"/>
  <c r="O7" i="13"/>
  <c r="Q7" i="15"/>
  <c r="Q8" i="15"/>
  <c r="Q6" i="15"/>
  <c r="Q10" i="15"/>
  <c r="Q11" i="15"/>
  <c r="Q12" i="15"/>
  <c r="Q14" i="15"/>
  <c r="Q17" i="15"/>
  <c r="Q26" i="15"/>
  <c r="Q21" i="15"/>
  <c r="Q19" i="15"/>
  <c r="U19" i="15"/>
  <c r="Q25" i="15"/>
  <c r="Q22" i="15"/>
  <c r="Q23" i="15"/>
  <c r="Q32" i="15"/>
  <c r="Q49" i="15"/>
  <c r="Q31" i="15"/>
  <c r="Q54" i="15"/>
  <c r="Q40" i="15"/>
  <c r="Q48" i="15"/>
  <c r="Q30" i="15"/>
  <c r="Q47" i="15"/>
  <c r="Q18" i="15"/>
  <c r="Q42" i="15"/>
  <c r="Q46" i="15"/>
  <c r="Q55" i="15"/>
  <c r="Q41" i="15"/>
  <c r="Q56" i="15"/>
  <c r="Q52" i="15"/>
  <c r="Q29" i="15"/>
  <c r="Q60" i="15"/>
  <c r="Q58" i="15"/>
  <c r="Q57" i="15"/>
  <c r="Q34" i="15"/>
  <c r="Q45" i="15"/>
  <c r="Q15" i="15"/>
  <c r="Q37" i="15"/>
  <c r="Q36" i="15"/>
  <c r="Q39" i="15"/>
  <c r="Q33" i="15"/>
  <c r="Q38" i="15"/>
  <c r="Q51" i="15"/>
  <c r="Q44" i="15"/>
  <c r="Q53" i="15"/>
  <c r="Q61" i="15"/>
  <c r="C31" i="21"/>
  <c r="C58" i="19"/>
  <c r="C62" i="18"/>
  <c r="C61" i="18"/>
  <c r="C51" i="18"/>
  <c r="C55" i="18"/>
  <c r="C57" i="18"/>
  <c r="C59" i="18"/>
  <c r="C62" i="15"/>
  <c r="C52" i="13"/>
  <c r="C68" i="12"/>
  <c r="Q56" i="12"/>
  <c r="N320" i="3"/>
  <c r="O332" i="3"/>
  <c r="N332" i="3"/>
  <c r="P332" i="3"/>
  <c r="P294" i="3"/>
  <c r="R294" i="3"/>
  <c r="S294" i="3"/>
  <c r="P292" i="3"/>
  <c r="Q293" i="3"/>
  <c r="P293" i="3"/>
  <c r="N362" i="3"/>
  <c r="O381" i="3"/>
  <c r="N381" i="3"/>
  <c r="P381" i="3"/>
  <c r="Q381" i="3"/>
  <c r="O208" i="3"/>
  <c r="P208" i="3"/>
  <c r="N334" i="3"/>
  <c r="O345" i="3"/>
  <c r="N345" i="3"/>
  <c r="P345" i="3"/>
  <c r="Q345" i="3"/>
  <c r="N347" i="3"/>
  <c r="O344" i="3"/>
  <c r="N344" i="3"/>
  <c r="O223" i="3"/>
  <c r="P233" i="3"/>
  <c r="O233" i="3"/>
  <c r="S233" i="3"/>
  <c r="Q233" i="3"/>
  <c r="R233" i="3"/>
  <c r="C297" i="3"/>
  <c r="P284" i="3"/>
  <c r="P283" i="3"/>
  <c r="P286" i="3"/>
  <c r="R286" i="3"/>
  <c r="S286" i="3"/>
  <c r="P287" i="3"/>
  <c r="P288" i="3"/>
  <c r="N357" i="3"/>
  <c r="N373" i="3"/>
  <c r="N312" i="3"/>
  <c r="N315" i="3"/>
  <c r="N310" i="3"/>
  <c r="N314" i="3"/>
  <c r="N318" i="3"/>
  <c r="N309" i="3"/>
  <c r="N316" i="3"/>
  <c r="N359" i="3"/>
  <c r="N351" i="3"/>
  <c r="N342" i="3"/>
  <c r="N339" i="3"/>
  <c r="N326" i="3"/>
  <c r="N324" i="3"/>
  <c r="P324" i="3"/>
  <c r="N349" i="3"/>
  <c r="N331" i="3"/>
  <c r="P331" i="3"/>
  <c r="Q331" i="3"/>
  <c r="N350" i="3"/>
  <c r="N323" i="3"/>
  <c r="N354" i="3"/>
  <c r="N321" i="3"/>
  <c r="O218" i="3"/>
  <c r="O192" i="3"/>
  <c r="O198" i="3"/>
  <c r="O212" i="3"/>
  <c r="S212" i="3"/>
  <c r="O183" i="3"/>
  <c r="O179" i="3"/>
  <c r="O175" i="3"/>
  <c r="O172" i="3"/>
  <c r="O173" i="3"/>
  <c r="O227" i="3"/>
  <c r="Q227" i="3"/>
  <c r="O206" i="3"/>
  <c r="O201" i="3"/>
  <c r="Q201" i="3"/>
  <c r="R201" i="3"/>
  <c r="O188" i="3"/>
  <c r="O176" i="3"/>
  <c r="O213" i="3"/>
  <c r="O210" i="3"/>
  <c r="O193" i="3"/>
  <c r="O226" i="3"/>
  <c r="Q226" i="3"/>
  <c r="R226" i="3"/>
  <c r="O189" i="3"/>
  <c r="Q189" i="3"/>
  <c r="R189" i="3"/>
  <c r="C384" i="3"/>
  <c r="C241" i="3"/>
  <c r="C272" i="3"/>
  <c r="C155" i="3"/>
  <c r="C122" i="3"/>
  <c r="C98" i="3"/>
  <c r="C69" i="3"/>
  <c r="C27" i="3"/>
  <c r="O60" i="3"/>
  <c r="Q60" i="3"/>
  <c r="R60" i="3"/>
  <c r="P289" i="3"/>
  <c r="N379" i="3"/>
  <c r="N377" i="3"/>
  <c r="P377" i="3"/>
  <c r="Q377" i="3"/>
  <c r="N376" i="3"/>
  <c r="P376" i="3"/>
  <c r="Q376" i="3"/>
  <c r="N375" i="3"/>
  <c r="R375" i="3"/>
  <c r="P375" i="3"/>
  <c r="Q375" i="3"/>
  <c r="N374" i="3"/>
  <c r="P374" i="3"/>
  <c r="N358" i="3"/>
  <c r="P373" i="3"/>
  <c r="N364" i="3"/>
  <c r="N372" i="3"/>
  <c r="P372" i="3"/>
  <c r="N371" i="3"/>
  <c r="P371" i="3"/>
  <c r="Q371" i="3"/>
  <c r="O349" i="3"/>
  <c r="R349" i="3"/>
  <c r="O258" i="3"/>
  <c r="Q258" i="3"/>
  <c r="O232" i="3"/>
  <c r="Q232" i="3"/>
  <c r="R232" i="3"/>
  <c r="O231" i="3"/>
  <c r="Q231" i="3"/>
  <c r="R231" i="3"/>
  <c r="O237" i="3"/>
  <c r="O230" i="3"/>
  <c r="O236" i="3"/>
  <c r="O229" i="3"/>
  <c r="Q229" i="3"/>
  <c r="O220" i="3"/>
  <c r="O222" i="3"/>
  <c r="Q222" i="3"/>
  <c r="R222" i="3"/>
  <c r="O219" i="3"/>
  <c r="Q219" i="3"/>
  <c r="R219" i="3"/>
  <c r="O15" i="3"/>
  <c r="O13" i="3"/>
  <c r="Q13" i="3"/>
  <c r="R13" i="3"/>
  <c r="O114" i="3"/>
  <c r="Q114" i="3"/>
  <c r="O115" i="3"/>
  <c r="S115" i="3"/>
  <c r="Q115" i="3"/>
  <c r="R115" i="3"/>
  <c r="P115" i="3"/>
  <c r="O120" i="3"/>
  <c r="S120" i="3"/>
  <c r="O121" i="3"/>
  <c r="P120" i="3"/>
  <c r="O26" i="3"/>
  <c r="S26" i="3"/>
  <c r="O25" i="3"/>
  <c r="P25" i="3"/>
  <c r="S25" i="3"/>
  <c r="P24" i="3"/>
  <c r="O24" i="3"/>
  <c r="Q24" i="3"/>
  <c r="R24" i="3"/>
  <c r="O19" i="3"/>
  <c r="S19" i="3"/>
  <c r="P19" i="3"/>
  <c r="O23" i="3"/>
  <c r="S23" i="3"/>
  <c r="O22" i="3"/>
  <c r="S22" i="3"/>
  <c r="O20" i="3"/>
  <c r="S20" i="3"/>
  <c r="P21" i="3"/>
  <c r="O21" i="3"/>
  <c r="S21" i="3"/>
  <c r="P20" i="3"/>
  <c r="O18" i="3"/>
  <c r="S18" i="3"/>
  <c r="P18" i="3"/>
  <c r="P17" i="3"/>
  <c r="O16" i="3"/>
  <c r="O17" i="3"/>
  <c r="S17" i="3"/>
  <c r="P16" i="3"/>
  <c r="S16" i="3"/>
  <c r="P15" i="3"/>
  <c r="O14" i="3"/>
  <c r="S14" i="3"/>
  <c r="P14" i="3"/>
  <c r="P13" i="3"/>
  <c r="S13" i="3"/>
  <c r="O12" i="3"/>
  <c r="S12" i="3"/>
  <c r="P12" i="3"/>
  <c r="O11" i="3"/>
  <c r="S11" i="3"/>
  <c r="O10" i="3"/>
  <c r="P10" i="3"/>
  <c r="S10" i="3"/>
  <c r="O9" i="3"/>
  <c r="S9" i="3"/>
  <c r="P9" i="3"/>
  <c r="S8" i="3"/>
  <c r="O224" i="3"/>
  <c r="P230" i="3"/>
  <c r="O269" i="3"/>
  <c r="Q269" i="3"/>
  <c r="R269" i="3"/>
  <c r="P269" i="3"/>
  <c r="O270" i="3"/>
  <c r="Q270" i="3"/>
  <c r="R270" i="3"/>
  <c r="P270" i="3"/>
  <c r="S270" i="3"/>
  <c r="O363" i="3"/>
  <c r="N363" i="3"/>
  <c r="R363" i="3"/>
  <c r="N352" i="3"/>
  <c r="O375" i="3"/>
  <c r="O383" i="3"/>
  <c r="N348" i="3"/>
  <c r="P349" i="3"/>
  <c r="Q349" i="3"/>
  <c r="N341" i="3"/>
  <c r="O343" i="3"/>
  <c r="N343" i="3"/>
  <c r="O90" i="3"/>
  <c r="Q90" i="3"/>
  <c r="R90" i="3"/>
  <c r="P219" i="3"/>
  <c r="O89" i="3"/>
  <c r="P91" i="3"/>
  <c r="O91" i="3"/>
  <c r="O415" i="3"/>
  <c r="N416" i="3"/>
  <c r="R416" i="3"/>
  <c r="O430" i="3"/>
  <c r="R430" i="3"/>
  <c r="N426" i="3"/>
  <c r="N430" i="3"/>
  <c r="P430" i="3"/>
  <c r="Q430" i="3"/>
  <c r="N380" i="3"/>
  <c r="R380" i="3"/>
  <c r="N368" i="3"/>
  <c r="N365" i="3"/>
  <c r="P365" i="3"/>
  <c r="Q365" i="3"/>
  <c r="O216" i="3"/>
  <c r="P217" i="3"/>
  <c r="O217" i="3"/>
  <c r="O199" i="3"/>
  <c r="Q292" i="3"/>
  <c r="O221" i="3"/>
  <c r="P220" i="3"/>
  <c r="S220" i="3"/>
  <c r="Q220" i="3"/>
  <c r="R220" i="3"/>
  <c r="O214" i="3"/>
  <c r="P218" i="3"/>
  <c r="S218" i="3"/>
  <c r="Q218" i="3"/>
  <c r="R218" i="3"/>
  <c r="O352" i="3"/>
  <c r="R352" i="3"/>
  <c r="N360" i="3"/>
  <c r="N353" i="3"/>
  <c r="P352" i="3"/>
  <c r="Q352" i="3"/>
  <c r="N435" i="3"/>
  <c r="N434" i="3"/>
  <c r="P434" i="3"/>
  <c r="Q434" i="3"/>
  <c r="N418" i="3"/>
  <c r="N422" i="3"/>
  <c r="N329" i="3"/>
  <c r="P326" i="3"/>
  <c r="O234" i="3"/>
  <c r="O202" i="3"/>
  <c r="Q198" i="3"/>
  <c r="R198" i="3"/>
  <c r="O240" i="3"/>
  <c r="Q240" i="3"/>
  <c r="P168" i="3"/>
  <c r="O166" i="3"/>
  <c r="O145" i="3"/>
  <c r="Q146" i="3"/>
  <c r="O59" i="3"/>
  <c r="S59" i="3"/>
  <c r="O58" i="3"/>
  <c r="Q58" i="3"/>
  <c r="R58" i="3"/>
  <c r="Q16" i="3"/>
  <c r="N432" i="3"/>
  <c r="P432" i="3"/>
  <c r="Q432" i="3"/>
  <c r="O434" i="3"/>
  <c r="N431" i="3"/>
  <c r="O432" i="3"/>
  <c r="R432" i="3"/>
  <c r="O318" i="3"/>
  <c r="N328" i="3"/>
  <c r="O323" i="3"/>
  <c r="N327" i="3"/>
  <c r="P327" i="3"/>
  <c r="Q327" i="3"/>
  <c r="N330" i="3"/>
  <c r="O331" i="3"/>
  <c r="P170" i="3"/>
  <c r="P205" i="3"/>
  <c r="O205" i="3"/>
  <c r="Q205" i="3"/>
  <c r="R205" i="3"/>
  <c r="O144" i="3"/>
  <c r="P145" i="3"/>
  <c r="S145" i="3"/>
  <c r="O146" i="3"/>
  <c r="S146" i="3"/>
  <c r="Q145" i="3"/>
  <c r="R145" i="3"/>
  <c r="O131" i="3"/>
  <c r="P133" i="3"/>
  <c r="O132" i="3"/>
  <c r="O133" i="3"/>
  <c r="Q133" i="3"/>
  <c r="R133" i="3"/>
  <c r="N427" i="3"/>
  <c r="P427" i="3"/>
  <c r="Q427" i="3"/>
  <c r="O427" i="3"/>
  <c r="N355" i="3"/>
  <c r="N313" i="3"/>
  <c r="O314" i="3"/>
  <c r="R314" i="3"/>
  <c r="P314" i="3"/>
  <c r="Q314" i="3"/>
  <c r="O151" i="3"/>
  <c r="P150" i="3"/>
  <c r="O150" i="3"/>
  <c r="S150" i="3"/>
  <c r="O116" i="3"/>
  <c r="S116" i="3"/>
  <c r="P116" i="3"/>
  <c r="O56" i="3"/>
  <c r="P57" i="3"/>
  <c r="O57" i="3"/>
  <c r="P59" i="3"/>
  <c r="Q59" i="3"/>
  <c r="R59" i="3"/>
  <c r="O365" i="3"/>
  <c r="R365" i="3"/>
  <c r="N335" i="3"/>
  <c r="O342" i="3"/>
  <c r="N346" i="3"/>
  <c r="R342" i="3"/>
  <c r="P342" i="3"/>
  <c r="Q342" i="3"/>
  <c r="N317" i="3"/>
  <c r="O326" i="3"/>
  <c r="R326" i="3"/>
  <c r="Q326" i="3"/>
  <c r="O257" i="3"/>
  <c r="P254" i="3"/>
  <c r="O254" i="3"/>
  <c r="Q254" i="3"/>
  <c r="R254" i="3"/>
  <c r="P214" i="3"/>
  <c r="P197" i="3"/>
  <c r="O200" i="3"/>
  <c r="O197" i="3"/>
  <c r="S197" i="3"/>
  <c r="P185" i="3"/>
  <c r="O185" i="3"/>
  <c r="S185" i="3"/>
  <c r="O203" i="3"/>
  <c r="P192" i="3"/>
  <c r="O194" i="3"/>
  <c r="O184" i="3"/>
  <c r="Q184" i="3"/>
  <c r="R184" i="3"/>
  <c r="P198" i="3"/>
  <c r="S198" i="3"/>
  <c r="P183" i="3"/>
  <c r="S183" i="3"/>
  <c r="Q183" i="3"/>
  <c r="R183" i="3"/>
  <c r="Q284" i="3"/>
  <c r="T284" i="3"/>
  <c r="R284" i="3"/>
  <c r="S284" i="3"/>
  <c r="N333" i="3"/>
  <c r="P333" i="3"/>
  <c r="Q333" i="3"/>
  <c r="N322" i="3"/>
  <c r="O321" i="3"/>
  <c r="R321" i="3"/>
  <c r="P321" i="3"/>
  <c r="Q321" i="3"/>
  <c r="O351" i="3"/>
  <c r="P60" i="3"/>
  <c r="S60" i="3"/>
  <c r="O61" i="3"/>
  <c r="P281" i="3"/>
  <c r="R281" i="3"/>
  <c r="S281" i="3"/>
  <c r="P282" i="3"/>
  <c r="P280" i="3"/>
  <c r="R280" i="3"/>
  <c r="S280" i="3"/>
  <c r="P212" i="3"/>
  <c r="P166" i="3"/>
  <c r="O171" i="3"/>
  <c r="P201" i="3"/>
  <c r="S201" i="3"/>
  <c r="O153" i="3"/>
  <c r="P153" i="3"/>
  <c r="P67" i="3"/>
  <c r="O68" i="3"/>
  <c r="O67" i="3"/>
  <c r="Q67" i="3"/>
  <c r="R67" i="3"/>
  <c r="N369" i="3"/>
  <c r="O368" i="3"/>
  <c r="R368" i="3"/>
  <c r="P368" i="3"/>
  <c r="Q368" i="3"/>
  <c r="O47" i="3"/>
  <c r="P50" i="3"/>
  <c r="S50" i="3"/>
  <c r="O52" i="3"/>
  <c r="O50" i="3"/>
  <c r="O228" i="3"/>
  <c r="P224" i="3"/>
  <c r="S224" i="3"/>
  <c r="O225" i="3"/>
  <c r="Q225" i="3"/>
  <c r="Q224" i="3"/>
  <c r="R224" i="3"/>
  <c r="N361" i="3"/>
  <c r="R361" i="3"/>
  <c r="O353" i="3"/>
  <c r="N336" i="3"/>
  <c r="O341" i="3"/>
  <c r="R341" i="3"/>
  <c r="P341" i="3"/>
  <c r="Q341" i="3"/>
  <c r="P225" i="3"/>
  <c r="R225" i="3"/>
  <c r="N366" i="3"/>
  <c r="O356" i="3"/>
  <c r="N356" i="3"/>
  <c r="P356" i="3"/>
  <c r="P236" i="3"/>
  <c r="S236" i="3"/>
  <c r="Q236" i="3"/>
  <c r="R236" i="3"/>
  <c r="O235" i="3"/>
  <c r="P235" i="3"/>
  <c r="P234" i="3"/>
  <c r="S234" i="3"/>
  <c r="Q234" i="3"/>
  <c r="R234" i="3"/>
  <c r="P232" i="3"/>
  <c r="O373" i="3"/>
  <c r="R373" i="3"/>
  <c r="Q373" i="3"/>
  <c r="O374" i="3"/>
  <c r="R374" i="3"/>
  <c r="Q374" i="3"/>
  <c r="O376" i="3"/>
  <c r="R376" i="3"/>
  <c r="N383" i="3"/>
  <c r="R383" i="3"/>
  <c r="N382" i="3"/>
  <c r="O382" i="3"/>
  <c r="N370" i="3"/>
  <c r="O380" i="3"/>
  <c r="O354" i="3"/>
  <c r="R354" i="3"/>
  <c r="P354" i="3"/>
  <c r="O209" i="3"/>
  <c r="O207" i="3"/>
  <c r="S207" i="3"/>
  <c r="Q207" i="3"/>
  <c r="R207" i="3"/>
  <c r="P207" i="3"/>
  <c r="O359" i="3"/>
  <c r="R359" i="3"/>
  <c r="P359" i="3"/>
  <c r="Q359" i="3"/>
  <c r="O372" i="3"/>
  <c r="Q372" i="3"/>
  <c r="P231" i="3"/>
  <c r="P151" i="3"/>
  <c r="S151" i="3"/>
  <c r="O152" i="3"/>
  <c r="Q151" i="3"/>
  <c r="R151" i="3"/>
  <c r="O180" i="3"/>
  <c r="P177" i="3"/>
  <c r="S177" i="3"/>
  <c r="O177" i="3"/>
  <c r="O262" i="3"/>
  <c r="O266" i="3"/>
  <c r="O264" i="3"/>
  <c r="Q264" i="3"/>
  <c r="R264" i="3"/>
  <c r="S264" i="3"/>
  <c r="P264" i="3"/>
  <c r="Q281" i="3"/>
  <c r="T281" i="3"/>
  <c r="O339" i="3"/>
  <c r="R339" i="3"/>
  <c r="P339" i="3"/>
  <c r="Q339" i="3"/>
  <c r="O357" i="3"/>
  <c r="R357" i="3"/>
  <c r="N378" i="3"/>
  <c r="P378" i="3"/>
  <c r="Q378" i="3"/>
  <c r="P357" i="3"/>
  <c r="P66" i="3"/>
  <c r="O66" i="3"/>
  <c r="O371" i="3"/>
  <c r="R371" i="3"/>
  <c r="P226" i="3"/>
  <c r="S226" i="3"/>
  <c r="O433" i="3"/>
  <c r="N433" i="3"/>
  <c r="R433" i="3"/>
  <c r="P433" i="3"/>
  <c r="Q433" i="3"/>
  <c r="O360" i="3"/>
  <c r="R360" i="3"/>
  <c r="N367" i="3"/>
  <c r="P360" i="3"/>
  <c r="Q360" i="3"/>
  <c r="O149" i="3"/>
  <c r="P152" i="3"/>
  <c r="S152" i="3"/>
  <c r="Q152" i="3"/>
  <c r="R152" i="3"/>
  <c r="O178" i="3"/>
  <c r="P176" i="3"/>
  <c r="O355" i="3"/>
  <c r="R355" i="3"/>
  <c r="P355" i="3"/>
  <c r="O190" i="3"/>
  <c r="P188" i="3"/>
  <c r="S188" i="3"/>
  <c r="Q188" i="3"/>
  <c r="R188" i="3"/>
  <c r="Q119" i="3"/>
  <c r="R119" i="3"/>
  <c r="O338" i="3"/>
  <c r="N340" i="3"/>
  <c r="N338" i="3"/>
  <c r="P56" i="3"/>
  <c r="S56" i="3"/>
  <c r="Q56" i="3"/>
  <c r="R56" i="3"/>
  <c r="O182" i="3"/>
  <c r="P173" i="3"/>
  <c r="S173" i="3"/>
  <c r="Q173" i="3"/>
  <c r="O191" i="3"/>
  <c r="P189" i="3"/>
  <c r="P223" i="3"/>
  <c r="S223" i="3"/>
  <c r="Q223" i="3"/>
  <c r="R223" i="3"/>
  <c r="O370" i="3"/>
  <c r="R370" i="3"/>
  <c r="P370" i="3"/>
  <c r="Q370" i="3"/>
  <c r="Q19" i="3"/>
  <c r="R19" i="3"/>
  <c r="P229" i="3"/>
  <c r="S229" i="3"/>
  <c r="R229" i="3"/>
  <c r="N337" i="3"/>
  <c r="O347" i="3"/>
  <c r="R347" i="3"/>
  <c r="P347" i="3"/>
  <c r="Q347" i="3"/>
  <c r="O139" i="3"/>
  <c r="Q139" i="3"/>
  <c r="R139" i="3"/>
  <c r="P139" i="3"/>
  <c r="O87" i="3"/>
  <c r="P89" i="3"/>
  <c r="S89" i="3"/>
  <c r="Q89" i="3"/>
  <c r="R89" i="3"/>
  <c r="O53" i="3"/>
  <c r="P48" i="3"/>
  <c r="O48" i="3"/>
  <c r="S48" i="3"/>
  <c r="O324" i="3"/>
  <c r="R324" i="3"/>
  <c r="Q324" i="3"/>
  <c r="O137" i="3"/>
  <c r="P140" i="3"/>
  <c r="O140" i="3"/>
  <c r="O88" i="3"/>
  <c r="P90" i="3"/>
  <c r="S90" i="3"/>
  <c r="O86" i="3"/>
  <c r="O45" i="3"/>
  <c r="P49" i="3"/>
  <c r="O51" i="3"/>
  <c r="O49" i="3"/>
  <c r="Q21" i="3"/>
  <c r="R21" i="3"/>
  <c r="O94" i="3"/>
  <c r="P92" i="3"/>
  <c r="O92" i="3"/>
  <c r="O55" i="3"/>
  <c r="P58" i="3"/>
  <c r="O261" i="3"/>
  <c r="P262" i="3"/>
  <c r="O186" i="3"/>
  <c r="P186" i="3"/>
  <c r="O141" i="3"/>
  <c r="P138" i="3"/>
  <c r="S138" i="3"/>
  <c r="O138" i="3"/>
  <c r="Q138" i="3"/>
  <c r="R138" i="3"/>
  <c r="O253" i="3"/>
  <c r="S253" i="3"/>
  <c r="O256" i="3"/>
  <c r="P257" i="3"/>
  <c r="S257" i="3"/>
  <c r="Q257" i="3"/>
  <c r="R257" i="3"/>
  <c r="O129" i="3"/>
  <c r="P134" i="3"/>
  <c r="S134" i="3"/>
  <c r="O134" i="3"/>
  <c r="Q134" i="3"/>
  <c r="R134" i="3"/>
  <c r="O80" i="3"/>
  <c r="Q80" i="3"/>
  <c r="R80" i="3"/>
  <c r="O83" i="3"/>
  <c r="S83" i="3"/>
  <c r="P79" i="3"/>
  <c r="O79" i="3"/>
  <c r="Q79" i="3"/>
  <c r="R79" i="3"/>
  <c r="O38" i="3"/>
  <c r="P38" i="3"/>
  <c r="O41" i="3"/>
  <c r="Q41" i="3"/>
  <c r="R41" i="3"/>
  <c r="P41" i="3"/>
  <c r="S41" i="3"/>
  <c r="O265" i="3"/>
  <c r="S265" i="3"/>
  <c r="P261" i="3"/>
  <c r="S261" i="3"/>
  <c r="Q261" i="3"/>
  <c r="R261" i="3"/>
  <c r="O93" i="3"/>
  <c r="P88" i="3"/>
  <c r="S88" i="3"/>
  <c r="Q88" i="3"/>
  <c r="R88" i="3"/>
  <c r="Q20" i="3"/>
  <c r="R20" i="3"/>
  <c r="O84" i="3"/>
  <c r="P80" i="3"/>
  <c r="S80" i="3"/>
  <c r="Q22" i="3"/>
  <c r="R22" i="3"/>
  <c r="P22" i="3"/>
  <c r="R367" i="3"/>
  <c r="P367" i="3"/>
  <c r="Q367" i="3"/>
  <c r="O367" i="3"/>
  <c r="P228" i="3"/>
  <c r="S228" i="3"/>
  <c r="Q228" i="3"/>
  <c r="R228" i="3"/>
  <c r="P83" i="3"/>
  <c r="Q83" i="3"/>
  <c r="R83" i="3"/>
  <c r="C438" i="3"/>
  <c r="N437" i="3"/>
  <c r="O437" i="3"/>
  <c r="N436" i="3"/>
  <c r="R436" i="3"/>
  <c r="O436" i="3"/>
  <c r="O435" i="3"/>
  <c r="R435" i="3"/>
  <c r="P435" i="3"/>
  <c r="Q435" i="3"/>
  <c r="O431" i="3"/>
  <c r="O425" i="3"/>
  <c r="N425" i="3"/>
  <c r="P425" i="3"/>
  <c r="Q425" i="3"/>
  <c r="N423" i="3"/>
  <c r="P423" i="3"/>
  <c r="Q423" i="3"/>
  <c r="N429" i="3"/>
  <c r="P429" i="3"/>
  <c r="Q429" i="3"/>
  <c r="O429" i="3"/>
  <c r="N428" i="3"/>
  <c r="P428" i="3"/>
  <c r="Q428" i="3"/>
  <c r="O428" i="3"/>
  <c r="O426" i="3"/>
  <c r="R426" i="3"/>
  <c r="P426" i="3"/>
  <c r="Q426" i="3"/>
  <c r="O424" i="3"/>
  <c r="N424" i="3"/>
  <c r="P424" i="3"/>
  <c r="Q424" i="3"/>
  <c r="O423" i="3"/>
  <c r="R423" i="3"/>
  <c r="O350" i="3"/>
  <c r="R350" i="3"/>
  <c r="P350" i="3"/>
  <c r="Q350" i="3"/>
  <c r="N420" i="3"/>
  <c r="O421" i="3"/>
  <c r="N421" i="3"/>
  <c r="R421" i="3"/>
  <c r="N417" i="3"/>
  <c r="P417" i="3"/>
  <c r="Q417" i="3"/>
  <c r="O422" i="3"/>
  <c r="N419" i="3"/>
  <c r="P419" i="3"/>
  <c r="Q419" i="3"/>
  <c r="O420" i="3"/>
  <c r="O419" i="3"/>
  <c r="O418" i="3"/>
  <c r="R418" i="3"/>
  <c r="P418" i="3"/>
  <c r="Q418" i="3"/>
  <c r="O417" i="3"/>
  <c r="R417" i="3"/>
  <c r="R414" i="3"/>
  <c r="O416" i="3"/>
  <c r="N415" i="3"/>
  <c r="O62" i="3"/>
  <c r="Q62" i="3"/>
  <c r="R62" i="3"/>
  <c r="P61" i="3"/>
  <c r="S61" i="3"/>
  <c r="Q61" i="3"/>
  <c r="R61" i="3"/>
  <c r="C31" i="3"/>
  <c r="B300" i="3"/>
  <c r="P278" i="3"/>
  <c r="T278" i="3"/>
  <c r="Q277" i="3"/>
  <c r="T277" i="3"/>
  <c r="P277" i="3"/>
  <c r="O346" i="3"/>
  <c r="R346" i="3"/>
  <c r="P346" i="3"/>
  <c r="Q346" i="3"/>
  <c r="O340" i="3"/>
  <c r="P340" i="3"/>
  <c r="Q340" i="3"/>
  <c r="O337" i="3"/>
  <c r="R337" i="3"/>
  <c r="P337" i="3"/>
  <c r="Q337" i="3"/>
  <c r="O336" i="3"/>
  <c r="R336" i="3"/>
  <c r="P336" i="3"/>
  <c r="Q336" i="3"/>
  <c r="N325" i="3"/>
  <c r="R325" i="3"/>
  <c r="O333" i="3"/>
  <c r="P330" i="3"/>
  <c r="Q330" i="3"/>
  <c r="O330" i="3"/>
  <c r="P329" i="3"/>
  <c r="Q329" i="3"/>
  <c r="O329" i="3"/>
  <c r="N319" i="3"/>
  <c r="P328" i="3"/>
  <c r="Q328" i="3"/>
  <c r="O328" i="3"/>
  <c r="O327" i="3"/>
  <c r="O325" i="3"/>
  <c r="P325" i="3"/>
  <c r="Q325" i="3"/>
  <c r="O322" i="3"/>
  <c r="R322" i="3"/>
  <c r="P322" i="3"/>
  <c r="Q322" i="3"/>
  <c r="O316" i="3"/>
  <c r="N311" i="3"/>
  <c r="R316" i="3"/>
  <c r="P316" i="3"/>
  <c r="Q316" i="3"/>
  <c r="O315" i="3"/>
  <c r="N308" i="3"/>
  <c r="R315" i="3"/>
  <c r="P315" i="3"/>
  <c r="Q315" i="3"/>
  <c r="O379" i="3"/>
  <c r="R379" i="3"/>
  <c r="O378" i="3"/>
  <c r="O377" i="3"/>
  <c r="O369" i="3"/>
  <c r="R369" i="3"/>
  <c r="O366" i="3"/>
  <c r="R366" i="3"/>
  <c r="O364" i="3"/>
  <c r="O362" i="3"/>
  <c r="R362" i="3"/>
  <c r="O361" i="3"/>
  <c r="O358" i="3"/>
  <c r="R358" i="3"/>
  <c r="O348" i="3"/>
  <c r="R348" i="3"/>
  <c r="O335" i="3"/>
  <c r="R335" i="3"/>
  <c r="O334" i="3"/>
  <c r="R334" i="3"/>
  <c r="O320" i="3"/>
  <c r="R320" i="3"/>
  <c r="O319" i="3"/>
  <c r="R319" i="3"/>
  <c r="O317" i="3"/>
  <c r="R317" i="3"/>
  <c r="O313" i="3"/>
  <c r="R313" i="3"/>
  <c r="O312" i="3"/>
  <c r="R312" i="3"/>
  <c r="O311" i="3"/>
  <c r="R311" i="3"/>
  <c r="O310" i="3"/>
  <c r="R310" i="3"/>
  <c r="O309" i="3"/>
  <c r="R309" i="3"/>
  <c r="O308" i="3"/>
  <c r="O307" i="3"/>
  <c r="N307" i="3"/>
  <c r="R306" i="3"/>
  <c r="Q296" i="3"/>
  <c r="P295" i="3"/>
  <c r="P296" i="3"/>
  <c r="P290" i="3"/>
  <c r="R290" i="3"/>
  <c r="S290" i="3"/>
  <c r="Q295" i="3"/>
  <c r="Q294" i="3"/>
  <c r="T294" i="3"/>
  <c r="P291" i="3"/>
  <c r="Q291" i="3"/>
  <c r="Q290" i="3"/>
  <c r="T290" i="3"/>
  <c r="Q288" i="3"/>
  <c r="T288" i="3"/>
  <c r="Q287" i="3"/>
  <c r="Q286" i="3"/>
  <c r="T286" i="3"/>
  <c r="P285" i="3"/>
  <c r="Q285" i="3"/>
  <c r="T285" i="3"/>
  <c r="Q283" i="3"/>
  <c r="T283" i="3"/>
  <c r="Q282" i="3"/>
  <c r="T282" i="3"/>
  <c r="Q289" i="3"/>
  <c r="Q280" i="3"/>
  <c r="T280" i="3"/>
  <c r="P279" i="3"/>
  <c r="T279" i="3"/>
  <c r="Q279" i="3"/>
  <c r="Q278" i="3"/>
  <c r="O271" i="3"/>
  <c r="S271" i="3"/>
  <c r="O268" i="3"/>
  <c r="P268" i="3"/>
  <c r="S268" i="3"/>
  <c r="O267" i="3"/>
  <c r="S267" i="3"/>
  <c r="O263" i="3"/>
  <c r="P266" i="3"/>
  <c r="S266" i="3"/>
  <c r="O260" i="3"/>
  <c r="S260" i="3"/>
  <c r="P265" i="3"/>
  <c r="P263" i="3"/>
  <c r="S263" i="3"/>
  <c r="P260" i="3"/>
  <c r="P259" i="3"/>
  <c r="O259" i="3"/>
  <c r="S259" i="3"/>
  <c r="P258" i="3"/>
  <c r="S258" i="3"/>
  <c r="P256" i="3"/>
  <c r="P255" i="3"/>
  <c r="O255" i="3"/>
  <c r="S255" i="3"/>
  <c r="P253" i="3"/>
  <c r="O252" i="3"/>
  <c r="S252" i="3"/>
  <c r="P252" i="3"/>
  <c r="P251" i="3"/>
  <c r="S251" i="3"/>
  <c r="O251" i="3"/>
  <c r="S250" i="3"/>
  <c r="O211" i="3"/>
  <c r="P222" i="3"/>
  <c r="S222" i="3"/>
  <c r="S221" i="3"/>
  <c r="Q221" i="3"/>
  <c r="R221" i="3"/>
  <c r="O215" i="3"/>
  <c r="S215" i="3"/>
  <c r="P216" i="3"/>
  <c r="S216" i="3"/>
  <c r="Q216" i="3"/>
  <c r="R216" i="3"/>
  <c r="P215" i="3"/>
  <c r="P206" i="3"/>
  <c r="S206" i="3"/>
  <c r="Q206" i="3"/>
  <c r="R206" i="3"/>
  <c r="O195" i="3"/>
  <c r="P204" i="3"/>
  <c r="O204" i="3"/>
  <c r="S204" i="3"/>
  <c r="P203" i="3"/>
  <c r="S203" i="3"/>
  <c r="Q203" i="3"/>
  <c r="R203" i="3"/>
  <c r="O196" i="3"/>
  <c r="P196" i="3"/>
  <c r="P210" i="3"/>
  <c r="S210" i="3"/>
  <c r="O187" i="3"/>
  <c r="Q210" i="3"/>
  <c r="R210" i="3"/>
  <c r="P209" i="3"/>
  <c r="S209" i="3"/>
  <c r="Q209" i="3"/>
  <c r="R209" i="3"/>
  <c r="P182" i="3"/>
  <c r="O181" i="3"/>
  <c r="S182" i="3"/>
  <c r="Q182" i="3"/>
  <c r="R182" i="3"/>
  <c r="P240" i="3"/>
  <c r="S240" i="3"/>
  <c r="P239" i="3"/>
  <c r="O239" i="3"/>
  <c r="S239" i="3"/>
  <c r="P238" i="3"/>
  <c r="O238" i="3"/>
  <c r="P237" i="3"/>
  <c r="S237" i="3"/>
  <c r="P227" i="3"/>
  <c r="S227" i="3"/>
  <c r="P221" i="3"/>
  <c r="P213" i="3"/>
  <c r="S213" i="3"/>
  <c r="P211" i="3"/>
  <c r="S211" i="3"/>
  <c r="P202" i="3"/>
  <c r="S202" i="3"/>
  <c r="P200" i="3"/>
  <c r="S200" i="3"/>
  <c r="P199" i="3"/>
  <c r="P195" i="3"/>
  <c r="S195" i="3"/>
  <c r="P194" i="3"/>
  <c r="S194" i="3"/>
  <c r="P193" i="3"/>
  <c r="S193" i="3"/>
  <c r="P191" i="3"/>
  <c r="P190" i="3"/>
  <c r="S190" i="3"/>
  <c r="P187" i="3"/>
  <c r="S187" i="3"/>
  <c r="P184" i="3"/>
  <c r="S184" i="3"/>
  <c r="P181" i="3"/>
  <c r="S181" i="3"/>
  <c r="P180" i="3"/>
  <c r="S180" i="3"/>
  <c r="P179" i="3"/>
  <c r="S179" i="3"/>
  <c r="P178" i="3"/>
  <c r="S178" i="3"/>
  <c r="P175" i="3"/>
  <c r="S175" i="3"/>
  <c r="O174" i="3"/>
  <c r="P174" i="3"/>
  <c r="P172" i="3"/>
  <c r="S172" i="3"/>
  <c r="P167" i="3"/>
  <c r="O167" i="3"/>
  <c r="P165" i="3"/>
  <c r="O165" i="3"/>
  <c r="P171" i="3"/>
  <c r="O169" i="3"/>
  <c r="P169" i="3"/>
  <c r="O168" i="3"/>
  <c r="S168" i="3"/>
  <c r="O170" i="3"/>
  <c r="S164" i="3"/>
  <c r="O147" i="3"/>
  <c r="S147" i="3"/>
  <c r="Q147" i="3"/>
  <c r="R147" i="3"/>
  <c r="P146" i="3"/>
  <c r="R146" i="3"/>
  <c r="P135" i="3"/>
  <c r="O135" i="3"/>
  <c r="S135" i="3"/>
  <c r="Q135" i="3"/>
  <c r="R135" i="3"/>
  <c r="O154" i="3"/>
  <c r="S154" i="3"/>
  <c r="O148" i="3"/>
  <c r="S148" i="3"/>
  <c r="P149" i="3"/>
  <c r="S149" i="3"/>
  <c r="P148" i="3"/>
  <c r="P144" i="3"/>
  <c r="S144" i="3"/>
  <c r="O143" i="3"/>
  <c r="S143" i="3"/>
  <c r="P143" i="3"/>
  <c r="O142" i="3"/>
  <c r="Q142" i="3"/>
  <c r="R142" i="3"/>
  <c r="P141" i="3"/>
  <c r="S141" i="3"/>
  <c r="O136" i="3"/>
  <c r="Q136" i="3"/>
  <c r="R136" i="3"/>
  <c r="P137" i="3"/>
  <c r="S137" i="3"/>
  <c r="P136" i="3"/>
  <c r="P132" i="3"/>
  <c r="S132" i="3"/>
  <c r="P131" i="3"/>
  <c r="S131" i="3"/>
  <c r="O130" i="3"/>
  <c r="S130" i="3"/>
  <c r="P130" i="3"/>
  <c r="P129" i="3"/>
  <c r="S129" i="3"/>
  <c r="S127" i="3"/>
  <c r="P128" i="3"/>
  <c r="S128" i="3"/>
  <c r="O128" i="3"/>
  <c r="P121" i="3"/>
  <c r="O119" i="3"/>
  <c r="S119" i="3"/>
  <c r="O118" i="3"/>
  <c r="P118" i="3"/>
  <c r="S118" i="3"/>
  <c r="P117" i="3"/>
  <c r="S117" i="3"/>
  <c r="O117" i="3"/>
  <c r="O113" i="3"/>
  <c r="Q113" i="3"/>
  <c r="R113" i="3"/>
  <c r="P114" i="3"/>
  <c r="S114" i="3"/>
  <c r="P113" i="3"/>
  <c r="S113" i="3"/>
  <c r="O112" i="3"/>
  <c r="S112" i="3"/>
  <c r="P112" i="3"/>
  <c r="O111" i="3"/>
  <c r="P111" i="3"/>
  <c r="O110" i="3"/>
  <c r="P110" i="3"/>
  <c r="S110" i="3"/>
  <c r="O109" i="3"/>
  <c r="S109" i="3"/>
  <c r="P109" i="3"/>
  <c r="O107" i="3"/>
  <c r="S107" i="3"/>
  <c r="O97" i="3"/>
  <c r="P97" i="3"/>
  <c r="S97" i="3"/>
  <c r="O96" i="3"/>
  <c r="S96" i="3"/>
  <c r="O95" i="3"/>
  <c r="S95" i="3"/>
  <c r="P94" i="3"/>
  <c r="P93" i="3"/>
  <c r="S93" i="3"/>
  <c r="P87" i="3"/>
  <c r="S87" i="3"/>
  <c r="P86" i="3"/>
  <c r="O85" i="3"/>
  <c r="O76" i="3"/>
  <c r="P84" i="3"/>
  <c r="S84" i="3"/>
  <c r="O77" i="3"/>
  <c r="P82" i="3"/>
  <c r="S82" i="3"/>
  <c r="O82" i="3"/>
  <c r="Q82" i="3"/>
  <c r="R82" i="3"/>
  <c r="O78" i="3"/>
  <c r="Q78" i="3"/>
  <c r="R78" i="3"/>
  <c r="P81" i="3"/>
  <c r="O81" i="3"/>
  <c r="S81" i="3"/>
  <c r="P78" i="3"/>
  <c r="P77" i="3"/>
  <c r="S77" i="3"/>
  <c r="P76" i="3"/>
  <c r="S76" i="3"/>
  <c r="O75" i="3"/>
  <c r="S75" i="3"/>
  <c r="P75" i="3"/>
  <c r="S74" i="3"/>
  <c r="Q76" i="3"/>
  <c r="Q94" i="3"/>
  <c r="R94" i="3"/>
  <c r="P68" i="3"/>
  <c r="S68" i="3"/>
  <c r="O64" i="3"/>
  <c r="P65" i="3"/>
  <c r="O65" i="3"/>
  <c r="P64" i="3"/>
  <c r="S64" i="3"/>
  <c r="O63" i="3"/>
  <c r="S63" i="3"/>
  <c r="P63" i="3"/>
  <c r="P62" i="3"/>
  <c r="P55" i="3"/>
  <c r="S55" i="3"/>
  <c r="O46" i="3"/>
  <c r="P54" i="3"/>
  <c r="O54" i="3"/>
  <c r="S54" i="3"/>
  <c r="P53" i="3"/>
  <c r="S53" i="3"/>
  <c r="P52" i="3"/>
  <c r="S52" i="3"/>
  <c r="O44" i="3"/>
  <c r="Q44" i="3"/>
  <c r="R44" i="3"/>
  <c r="P51" i="3"/>
  <c r="S51" i="3"/>
  <c r="P47" i="3"/>
  <c r="S47" i="3"/>
  <c r="P46" i="3"/>
  <c r="P45" i="3"/>
  <c r="S45" i="3"/>
  <c r="P44" i="3"/>
  <c r="O39" i="3"/>
  <c r="P39" i="3"/>
  <c r="O43" i="3"/>
  <c r="S43" i="3"/>
  <c r="O40" i="3"/>
  <c r="P40" i="3"/>
  <c r="O42" i="3"/>
  <c r="Q42" i="3"/>
  <c r="R42" i="3"/>
  <c r="P42" i="3"/>
  <c r="S42" i="3"/>
  <c r="O37" i="3"/>
  <c r="P37" i="3"/>
  <c r="P43" i="3"/>
  <c r="S38" i="3"/>
  <c r="P36" i="3"/>
  <c r="O36" i="3"/>
  <c r="S36" i="3"/>
  <c r="B157" i="3"/>
  <c r="B243" i="3"/>
  <c r="Q111" i="3"/>
  <c r="Q181" i="3"/>
  <c r="R181" i="3"/>
  <c r="Q237" i="3"/>
  <c r="R237" i="3"/>
  <c r="R295" i="3"/>
  <c r="Q25" i="3"/>
  <c r="R25" i="3"/>
  <c r="Q265" i="3"/>
  <c r="R265" i="3"/>
  <c r="Q253" i="3"/>
  <c r="R253" i="3"/>
  <c r="Q256" i="3"/>
  <c r="R256" i="3"/>
  <c r="Q259" i="3"/>
  <c r="R259" i="3"/>
  <c r="R258" i="3"/>
  <c r="Q149" i="3"/>
  <c r="R149" i="3"/>
  <c r="Q154" i="3"/>
  <c r="R154" i="3"/>
  <c r="Q263" i="3"/>
  <c r="R263" i="3"/>
  <c r="P317" i="3"/>
  <c r="Q317" i="3"/>
  <c r="D159" i="3"/>
  <c r="D245" i="3"/>
  <c r="Q195" i="3"/>
  <c r="R195" i="3"/>
  <c r="Q194" i="3"/>
  <c r="R194" i="3"/>
  <c r="P364" i="3"/>
  <c r="Q364" i="3"/>
  <c r="Q26" i="3"/>
  <c r="R26" i="3"/>
  <c r="P26" i="3"/>
  <c r="B29" i="3"/>
  <c r="P319" i="3"/>
  <c r="Q319" i="3"/>
  <c r="R240" i="3"/>
  <c r="C397" i="3"/>
  <c r="Q187" i="3"/>
  <c r="R187" i="3"/>
  <c r="Q51" i="3"/>
  <c r="R51" i="3"/>
  <c r="P271" i="3"/>
  <c r="P267" i="3"/>
  <c r="Q93" i="3"/>
  <c r="R93" i="3"/>
  <c r="Q87" i="3"/>
  <c r="P147" i="3"/>
  <c r="P348" i="3"/>
  <c r="Q348" i="3"/>
  <c r="R227" i="3"/>
  <c r="Q180" i="3"/>
  <c r="Q202" i="3"/>
  <c r="R202" i="3"/>
  <c r="P320" i="3"/>
  <c r="Q320" i="3"/>
  <c r="P335" i="3"/>
  <c r="Q335" i="3"/>
  <c r="P334" i="3"/>
  <c r="Q334" i="3"/>
  <c r="P366" i="3"/>
  <c r="Q366" i="3"/>
  <c r="P362" i="3"/>
  <c r="Q362" i="3"/>
  <c r="P379" i="3"/>
  <c r="Q379" i="3"/>
  <c r="P358" i="3"/>
  <c r="Q358" i="3"/>
  <c r="P369" i="3"/>
  <c r="Q369" i="3"/>
  <c r="P309" i="3"/>
  <c r="Q309" i="3"/>
  <c r="P313" i="3"/>
  <c r="Q313" i="3"/>
  <c r="P310" i="3"/>
  <c r="Q310" i="3"/>
  <c r="P311" i="3"/>
  <c r="Q311" i="3"/>
  <c r="P308" i="3"/>
  <c r="Q308" i="3"/>
  <c r="Q211" i="3"/>
  <c r="R211" i="3"/>
  <c r="Q213" i="3"/>
  <c r="R213" i="3"/>
  <c r="Q190" i="3"/>
  <c r="R190" i="3"/>
  <c r="Q200" i="3"/>
  <c r="R200" i="3"/>
  <c r="Q175" i="3"/>
  <c r="Q174" i="3"/>
  <c r="Q266" i="3"/>
  <c r="R266" i="3"/>
  <c r="Q267" i="3"/>
  <c r="R267" i="3"/>
  <c r="Q260" i="3"/>
  <c r="Q23" i="3"/>
  <c r="R23" i="3"/>
  <c r="Q18" i="3"/>
  <c r="R18" i="3"/>
  <c r="Q17" i="3"/>
  <c r="R17" i="3"/>
  <c r="R16" i="3"/>
  <c r="Q14" i="3"/>
  <c r="R14" i="3"/>
  <c r="Q12" i="3"/>
  <c r="R12" i="3"/>
  <c r="P23" i="3"/>
  <c r="P11" i="3"/>
  <c r="P154" i="3"/>
  <c r="P142" i="3"/>
  <c r="Q141" i="3"/>
  <c r="R141" i="3"/>
  <c r="Q137" i="3"/>
  <c r="R137" i="3"/>
  <c r="Q130" i="3"/>
  <c r="R130" i="3"/>
  <c r="Q132" i="3"/>
  <c r="R132" i="3"/>
  <c r="Q131" i="3"/>
  <c r="R131" i="3"/>
  <c r="Q118" i="3"/>
  <c r="R118" i="3"/>
  <c r="R114" i="3"/>
  <c r="Q110" i="3"/>
  <c r="R110" i="3"/>
  <c r="R111" i="3"/>
  <c r="Q65" i="3"/>
  <c r="R65" i="3"/>
  <c r="Q63" i="3"/>
  <c r="R63" i="3"/>
  <c r="Q68" i="3"/>
  <c r="R68" i="3"/>
  <c r="Q64" i="3"/>
  <c r="R64" i="3"/>
  <c r="Q55" i="3"/>
  <c r="R55" i="3"/>
  <c r="Q53" i="3"/>
  <c r="R53" i="3"/>
  <c r="Q47" i="3"/>
  <c r="R47" i="3"/>
  <c r="Q52" i="3"/>
  <c r="R52" i="3"/>
  <c r="Q46" i="3"/>
  <c r="R46" i="3"/>
  <c r="Q37" i="3"/>
  <c r="R37" i="3"/>
  <c r="Q40" i="3"/>
  <c r="R40" i="3"/>
  <c r="Q43" i="3"/>
  <c r="R43" i="3"/>
  <c r="Q38" i="3"/>
  <c r="R38" i="3"/>
  <c r="Q97" i="3"/>
  <c r="R97" i="3"/>
  <c r="Q95" i="3"/>
  <c r="R95" i="3"/>
  <c r="R87" i="3"/>
  <c r="R76" i="3"/>
  <c r="Q84" i="3"/>
  <c r="R84" i="3"/>
  <c r="P85" i="3"/>
  <c r="Q77" i="3"/>
  <c r="R77" i="3"/>
  <c r="R288" i="3"/>
  <c r="S288" i="3"/>
  <c r="R287" i="3"/>
  <c r="S287" i="3"/>
  <c r="R285" i="3"/>
  <c r="S285" i="3"/>
  <c r="R283" i="3"/>
  <c r="R282" i="3"/>
  <c r="N396" i="3"/>
  <c r="P396" i="3"/>
  <c r="Q396" i="3"/>
  <c r="N395" i="3"/>
  <c r="P395" i="3"/>
  <c r="Q395" i="3"/>
  <c r="N394" i="3"/>
  <c r="P394" i="3"/>
  <c r="Q394" i="3"/>
  <c r="N393" i="3"/>
  <c r="P393" i="3"/>
  <c r="Q393" i="3"/>
  <c r="N392" i="3"/>
  <c r="P392" i="3"/>
  <c r="Q392" i="3"/>
  <c r="N391" i="3"/>
  <c r="P391" i="3"/>
  <c r="C302" i="3"/>
  <c r="Q239" i="3"/>
  <c r="R239" i="3"/>
  <c r="Q193" i="3"/>
  <c r="R193" i="3"/>
  <c r="Q144" i="3"/>
  <c r="R144" i="3"/>
  <c r="Q143" i="3"/>
  <c r="R143" i="3"/>
  <c r="B101" i="3"/>
  <c r="Q405" i="3"/>
  <c r="Q404" i="3"/>
  <c r="R296" i="3"/>
  <c r="Q268" i="3"/>
  <c r="R268" i="3"/>
  <c r="Q178" i="3"/>
  <c r="R178" i="3"/>
  <c r="C103" i="3"/>
  <c r="N390" i="3"/>
  <c r="P405" i="3"/>
  <c r="O390" i="3"/>
  <c r="O389" i="3"/>
  <c r="Q409" i="3"/>
  <c r="Q408" i="3"/>
  <c r="Q407" i="3"/>
  <c r="Q406" i="3"/>
  <c r="Q403" i="3"/>
  <c r="Q402" i="3"/>
  <c r="Q401" i="3"/>
  <c r="Q400" i="3"/>
  <c r="R291" i="3"/>
  <c r="S291" i="3"/>
  <c r="Q271" i="3"/>
  <c r="R271" i="3"/>
  <c r="Q172" i="3"/>
  <c r="R172" i="3"/>
  <c r="P403" i="3"/>
  <c r="R403" i="3"/>
  <c r="S402" i="3"/>
  <c r="P402" i="3"/>
  <c r="R402" i="3"/>
  <c r="R405" i="3"/>
  <c r="S405" i="3"/>
  <c r="P404" i="3"/>
  <c r="R404" i="3"/>
  <c r="S404" i="3"/>
  <c r="P407" i="3"/>
  <c r="R407" i="3"/>
  <c r="S407" i="3"/>
  <c r="P406" i="3"/>
  <c r="R406" i="3"/>
  <c r="S406" i="3"/>
  <c r="P409" i="3"/>
  <c r="R409" i="3"/>
  <c r="S409" i="3"/>
  <c r="P408" i="3"/>
  <c r="R408" i="3"/>
  <c r="S408" i="3"/>
  <c r="P401" i="3"/>
  <c r="P400" i="3"/>
  <c r="O396" i="3"/>
  <c r="O395" i="3"/>
  <c r="O394" i="3"/>
  <c r="O393" i="3"/>
  <c r="O391" i="3"/>
  <c r="R260" i="3"/>
  <c r="Q129" i="3"/>
  <c r="R129" i="3"/>
  <c r="Q117" i="3"/>
  <c r="R117" i="3"/>
  <c r="P95" i="3"/>
  <c r="P96" i="3"/>
  <c r="Q45" i="3"/>
  <c r="R45" i="3"/>
  <c r="P119" i="3"/>
  <c r="P107" i="3"/>
  <c r="O392" i="3"/>
  <c r="Q391" i="3"/>
  <c r="Q148" i="3"/>
  <c r="R148" i="3"/>
  <c r="S35" i="3"/>
  <c r="S37" i="3"/>
  <c r="S142" i="3"/>
  <c r="T295" i="3"/>
  <c r="P421" i="3"/>
  <c r="Q421" i="3"/>
  <c r="R425" i="3"/>
  <c r="S79" i="3"/>
  <c r="S189" i="3"/>
  <c r="S176" i="3"/>
  <c r="S231" i="3"/>
  <c r="S67" i="3"/>
  <c r="S254" i="3"/>
  <c r="R323" i="3"/>
  <c r="S24" i="3"/>
  <c r="Q112" i="3"/>
  <c r="R112" i="3"/>
  <c r="P312" i="3"/>
  <c r="Q312" i="3"/>
  <c r="P361" i="3"/>
  <c r="Q361" i="3"/>
  <c r="S191" i="3"/>
  <c r="R377" i="3"/>
  <c r="R308" i="3"/>
  <c r="Q48" i="3"/>
  <c r="R48" i="3"/>
  <c r="R372" i="3"/>
  <c r="Q197" i="3"/>
  <c r="R197" i="3"/>
  <c r="Q150" i="3"/>
  <c r="R150" i="3"/>
  <c r="R381" i="3"/>
  <c r="P383" i="3"/>
  <c r="Q383" i="3"/>
  <c r="T291" i="3"/>
  <c r="R378" i="3"/>
  <c r="S58" i="3"/>
  <c r="S40" i="3"/>
  <c r="S169" i="3"/>
  <c r="Q215" i="3"/>
  <c r="R215" i="3"/>
  <c r="S256" i="3"/>
  <c r="S139" i="3"/>
  <c r="S225" i="3"/>
  <c r="S57" i="3"/>
  <c r="R434" i="3"/>
  <c r="S91" i="3"/>
  <c r="Q109" i="3"/>
  <c r="R109" i="3"/>
  <c r="Q191" i="3"/>
  <c r="R191" i="3"/>
  <c r="S65" i="3"/>
  <c r="S136" i="3"/>
  <c r="S171" i="3"/>
  <c r="S174" i="3"/>
  <c r="R340" i="3"/>
  <c r="R351" i="3"/>
  <c r="Q255" i="3"/>
  <c r="R255" i="3"/>
  <c r="S44" i="3"/>
  <c r="S108" i="3"/>
  <c r="S111" i="3"/>
  <c r="S219" i="3"/>
  <c r="P363" i="3"/>
  <c r="Q363" i="3"/>
  <c r="R344" i="3"/>
  <c r="Q179" i="3"/>
  <c r="R179" i="3"/>
  <c r="Q86" i="3"/>
  <c r="R86" i="3"/>
  <c r="Q54" i="3"/>
  <c r="R54" i="3"/>
  <c r="S62" i="3"/>
  <c r="S78" i="3"/>
  <c r="T296" i="3"/>
  <c r="Q176" i="3"/>
  <c r="R176" i="3"/>
  <c r="P351" i="3"/>
  <c r="Q351" i="3"/>
  <c r="Q116" i="3"/>
  <c r="R116" i="3"/>
  <c r="S133" i="3"/>
  <c r="P323" i="3"/>
  <c r="Q323" i="3"/>
  <c r="P15" i="25"/>
  <c r="Q15" i="25"/>
  <c r="U26" i="21"/>
  <c r="S26" i="21"/>
  <c r="T26" i="21"/>
  <c r="S403" i="3"/>
  <c r="S46" i="3"/>
  <c r="S186" i="3"/>
  <c r="Q186" i="3"/>
  <c r="R186" i="3"/>
  <c r="S94" i="3"/>
  <c r="Q204" i="3"/>
  <c r="R204" i="3"/>
  <c r="Q140" i="3"/>
  <c r="R140" i="3"/>
  <c r="S140" i="3"/>
  <c r="Q50" i="3"/>
  <c r="R50" i="3"/>
  <c r="R420" i="3"/>
  <c r="P420" i="3"/>
  <c r="Q420" i="3"/>
  <c r="S85" i="3"/>
  <c r="Q85" i="3"/>
  <c r="R85" i="3"/>
  <c r="S196" i="3"/>
  <c r="Q196" i="3"/>
  <c r="R196" i="3"/>
  <c r="P437" i="3"/>
  <c r="Q437" i="3"/>
  <c r="R437" i="3"/>
  <c r="S153" i="3"/>
  <c r="Q153" i="3"/>
  <c r="R153" i="3"/>
  <c r="R293" i="3"/>
  <c r="S293" i="3"/>
  <c r="T293" i="3"/>
  <c r="P436" i="3"/>
  <c r="Q436" i="3"/>
  <c r="Q92" i="3"/>
  <c r="R92" i="3"/>
  <c r="S66" i="3"/>
  <c r="Q66" i="3"/>
  <c r="R66" i="3"/>
  <c r="Q177" i="3"/>
  <c r="R177" i="3"/>
  <c r="S92" i="3"/>
  <c r="Q57" i="3"/>
  <c r="R57" i="3"/>
  <c r="S205" i="3"/>
  <c r="S217" i="3"/>
  <c r="Q217" i="3"/>
  <c r="R217" i="3"/>
  <c r="R343" i="3"/>
  <c r="P343" i="3"/>
  <c r="Q343" i="3"/>
  <c r="Q15" i="3"/>
  <c r="R15" i="3"/>
  <c r="S15" i="3"/>
  <c r="R427" i="3"/>
  <c r="S208" i="3"/>
  <c r="Q208" i="3"/>
  <c r="R208" i="3"/>
  <c r="Q91" i="3"/>
  <c r="R91" i="3"/>
  <c r="S269" i="3"/>
  <c r="R345" i="3"/>
  <c r="P344" i="3"/>
  <c r="Q344" i="3"/>
  <c r="S12" i="24"/>
  <c r="T12" i="24"/>
  <c r="T19" i="21"/>
  <c r="Q15" i="26"/>
  <c r="P24" i="26"/>
  <c r="Q24" i="26"/>
  <c r="Q13" i="26"/>
  <c r="U24" i="21"/>
  <c r="Q39" i="12"/>
  <c r="Q22" i="13"/>
  <c r="Q15" i="13"/>
  <c r="T43" i="15"/>
  <c r="T41" i="15"/>
  <c r="T20" i="15"/>
  <c r="R6" i="34"/>
  <c r="R7" i="34"/>
  <c r="T30" i="38"/>
  <c r="R25" i="31"/>
  <c r="S33" i="31"/>
  <c r="Q15" i="32"/>
  <c r="S25" i="26"/>
  <c r="S18" i="26"/>
  <c r="S29" i="26"/>
  <c r="S19" i="26"/>
  <c r="P27" i="26"/>
  <c r="Q27" i="26"/>
  <c r="S28" i="21"/>
  <c r="T28" i="21"/>
  <c r="T18" i="21"/>
  <c r="T56" i="19"/>
  <c r="Q51" i="12"/>
  <c r="Q47" i="12"/>
  <c r="Q14" i="12"/>
  <c r="Q16" i="12"/>
  <c r="Q40" i="13"/>
  <c r="Q47" i="13"/>
  <c r="Q24" i="13"/>
  <c r="T55" i="38"/>
  <c r="T35" i="15"/>
  <c r="T58" i="15"/>
  <c r="Q40" i="12"/>
  <c r="Q48" i="12"/>
  <c r="Q36" i="12"/>
  <c r="Q26" i="32"/>
  <c r="Q50" i="12"/>
  <c r="Q35" i="12"/>
  <c r="Q41" i="12"/>
  <c r="Q43" i="12"/>
  <c r="Q54" i="12"/>
  <c r="Q22" i="12"/>
  <c r="Q24" i="12"/>
  <c r="Q29" i="12"/>
  <c r="T47" i="38"/>
  <c r="T60" i="38"/>
  <c r="T62" i="38"/>
  <c r="T37" i="38"/>
  <c r="T51" i="38"/>
  <c r="T58" i="38"/>
  <c r="T53" i="38"/>
  <c r="Q28" i="13"/>
  <c r="Q30" i="13"/>
  <c r="Q48" i="13"/>
  <c r="Q38" i="13"/>
  <c r="Q25" i="13"/>
  <c r="T25" i="38"/>
  <c r="T34" i="38"/>
  <c r="T50" i="38"/>
  <c r="T63" i="38"/>
  <c r="T61" i="38"/>
  <c r="T43" i="38"/>
  <c r="T24" i="38"/>
  <c r="T28" i="38"/>
  <c r="Q25" i="12"/>
  <c r="S26" i="12"/>
  <c r="Q46" i="12"/>
  <c r="T18" i="18"/>
  <c r="T47" i="18"/>
  <c r="T61" i="15"/>
  <c r="T55" i="15"/>
  <c r="T52" i="15"/>
  <c r="T51" i="15"/>
  <c r="T46" i="15"/>
  <c r="T36" i="15"/>
  <c r="T32" i="15"/>
  <c r="T31" i="15"/>
  <c r="T23" i="15"/>
  <c r="T17" i="15"/>
  <c r="S13" i="20"/>
  <c r="T55" i="19"/>
  <c r="T57" i="19"/>
  <c r="T36" i="19"/>
  <c r="T35" i="19"/>
  <c r="T30" i="19"/>
  <c r="T14" i="19"/>
  <c r="T16" i="19"/>
  <c r="T20" i="19"/>
  <c r="Q33" i="12"/>
  <c r="Q18" i="12"/>
  <c r="R24" i="31"/>
  <c r="R17" i="31"/>
  <c r="R42" i="31"/>
  <c r="R44" i="31"/>
  <c r="R38" i="31"/>
  <c r="R43" i="31"/>
  <c r="R45" i="31"/>
  <c r="R39" i="31"/>
  <c r="R27" i="31"/>
  <c r="R28" i="31"/>
  <c r="R20" i="31"/>
  <c r="R21" i="31"/>
  <c r="R10" i="31"/>
  <c r="T53" i="15"/>
  <c r="T34" i="15"/>
  <c r="T48" i="15"/>
  <c r="T47" i="15"/>
  <c r="T54" i="15"/>
  <c r="T59" i="15"/>
  <c r="T50" i="15"/>
  <c r="T53" i="19"/>
  <c r="T49" i="19"/>
  <c r="T28" i="19"/>
  <c r="T21" i="19"/>
  <c r="T50" i="19"/>
  <c r="T40" i="19"/>
  <c r="T43" i="19"/>
  <c r="T34" i="19"/>
  <c r="T15" i="19"/>
  <c r="T13" i="19"/>
  <c r="T32" i="19"/>
  <c r="R33" i="31"/>
  <c r="S43" i="31"/>
  <c r="S31" i="31"/>
  <c r="R32" i="31"/>
  <c r="R18" i="31"/>
  <c r="T27" i="15"/>
  <c r="R37" i="31"/>
  <c r="Q12" i="32"/>
  <c r="Q8" i="32"/>
  <c r="Q11" i="32"/>
  <c r="Q17" i="32"/>
  <c r="Q18" i="32"/>
  <c r="Q29" i="32"/>
  <c r="Q10" i="32"/>
  <c r="Q16" i="32"/>
  <c r="T22" i="19"/>
  <c r="T23" i="19"/>
  <c r="T24" i="19"/>
  <c r="R23" i="31"/>
  <c r="Q15" i="12"/>
  <c r="S17" i="24"/>
  <c r="T17" i="24"/>
  <c r="S18" i="24"/>
  <c r="T18" i="24"/>
  <c r="S11" i="24"/>
  <c r="T11" i="24"/>
  <c r="T16" i="21"/>
  <c r="Q37" i="13"/>
  <c r="Q18" i="13"/>
  <c r="Q23" i="13"/>
  <c r="Q36" i="13"/>
  <c r="T40" i="38"/>
  <c r="T38" i="38"/>
  <c r="R13" i="34"/>
  <c r="R12" i="34"/>
  <c r="R8" i="34"/>
  <c r="R9" i="34"/>
  <c r="R11" i="35"/>
  <c r="R9" i="35"/>
  <c r="S39" i="3"/>
  <c r="Q39" i="3"/>
  <c r="R39" i="3"/>
  <c r="S199" i="3"/>
  <c r="Q199" i="3"/>
  <c r="R199" i="3"/>
  <c r="Q120" i="3"/>
  <c r="R120" i="3"/>
  <c r="S121" i="3"/>
  <c r="Q121" i="3"/>
  <c r="R121" i="3"/>
  <c r="Q235" i="3"/>
  <c r="R235" i="3"/>
  <c r="S235" i="3"/>
  <c r="S282" i="3"/>
  <c r="S283" i="3"/>
  <c r="S238" i="3"/>
  <c r="Q238" i="3"/>
  <c r="R238" i="3"/>
  <c r="P382" i="3"/>
  <c r="Q382" i="3"/>
  <c r="R382" i="3"/>
  <c r="R292" i="3"/>
  <c r="S292" i="3"/>
  <c r="T292" i="3"/>
  <c r="Q81" i="3"/>
  <c r="R81" i="3"/>
  <c r="R307" i="3"/>
  <c r="S86" i="3"/>
  <c r="S214" i="3"/>
  <c r="Q214" i="3"/>
  <c r="R214" i="3"/>
  <c r="Q230" i="3"/>
  <c r="R230" i="3"/>
  <c r="S230" i="3"/>
  <c r="R419" i="3"/>
  <c r="R338" i="3"/>
  <c r="P338" i="3"/>
  <c r="Q338" i="3"/>
  <c r="R431" i="3"/>
  <c r="P431" i="3"/>
  <c r="Q431" i="3"/>
  <c r="R353" i="3"/>
  <c r="P353" i="3"/>
  <c r="Q353" i="3"/>
  <c r="R289" i="3"/>
  <c r="S289" i="3"/>
  <c r="T289" i="3"/>
  <c r="C444" i="3"/>
  <c r="P380" i="3"/>
  <c r="Q380" i="3"/>
  <c r="T51" i="19"/>
  <c r="Q96" i="3"/>
  <c r="R96" i="3"/>
  <c r="R424" i="3"/>
  <c r="R356" i="3"/>
  <c r="P422" i="3"/>
  <c r="Q422" i="3"/>
  <c r="R422" i="3"/>
  <c r="Q49" i="3"/>
  <c r="R49" i="3"/>
  <c r="S49" i="3"/>
  <c r="S262" i="3"/>
  <c r="Q262" i="3"/>
  <c r="R262" i="3"/>
  <c r="R364" i="3"/>
  <c r="S192" i="3"/>
  <c r="Q192" i="3"/>
  <c r="R192" i="3"/>
  <c r="P318" i="3"/>
  <c r="Q318" i="3"/>
  <c r="R318" i="3"/>
  <c r="T287" i="3"/>
  <c r="T42" i="38"/>
  <c r="Q212" i="3"/>
  <c r="R212" i="3"/>
  <c r="Q185" i="3"/>
  <c r="R185" i="3"/>
  <c r="S232" i="3"/>
  <c r="Q26" i="13"/>
  <c r="C56" i="18"/>
  <c r="C446" i="3"/>
  <c r="S10" i="24"/>
  <c r="T10" i="24"/>
  <c r="S7" i="25"/>
  <c r="Q20" i="15"/>
  <c r="P20" i="15"/>
  <c r="U20" i="15"/>
  <c r="S10" i="31"/>
  <c r="S14" i="26"/>
  <c r="S21" i="12"/>
  <c r="S41" i="12"/>
  <c r="S34" i="12"/>
  <c r="S49" i="12"/>
  <c r="P58" i="12"/>
  <c r="Q58" i="12"/>
  <c r="S42" i="12"/>
  <c r="S27" i="12"/>
  <c r="S36" i="12"/>
  <c r="S59" i="12"/>
  <c r="P65" i="12"/>
  <c r="Q65" i="12"/>
  <c r="S28" i="12"/>
  <c r="S44" i="12"/>
  <c r="S17" i="12"/>
  <c r="S60" i="12"/>
  <c r="S22" i="12"/>
  <c r="P64" i="12"/>
  <c r="Q64" i="12"/>
  <c r="S47" i="12"/>
  <c r="S40" i="12"/>
  <c r="S13" i="12"/>
  <c r="S46" i="12"/>
  <c r="S37" i="12"/>
  <c r="S38" i="12"/>
  <c r="S14" i="12"/>
  <c r="S16" i="12"/>
  <c r="P66" i="12"/>
  <c r="Q66" i="12"/>
  <c r="S18" i="12"/>
  <c r="S31" i="12"/>
  <c r="S35" i="12"/>
  <c r="S7" i="12"/>
  <c r="P63" i="12"/>
  <c r="Q63" i="12"/>
  <c r="S45" i="12"/>
  <c r="U30" i="38"/>
  <c r="U46" i="38"/>
  <c r="U13" i="38"/>
  <c r="U40" i="38"/>
  <c r="U37" i="38"/>
  <c r="U24" i="38"/>
  <c r="U38" i="38"/>
  <c r="U52" i="38"/>
  <c r="U60" i="38"/>
  <c r="U17" i="38"/>
  <c r="U41" i="38"/>
  <c r="U58" i="38"/>
  <c r="S19" i="12"/>
  <c r="S39" i="12"/>
  <c r="S33" i="12"/>
  <c r="P62" i="12"/>
  <c r="Q62" i="12"/>
  <c r="P57" i="12"/>
  <c r="Q57" i="12"/>
  <c r="S32" i="12"/>
  <c r="S43" i="12"/>
  <c r="S24" i="12"/>
  <c r="S23" i="12"/>
  <c r="S54" i="12"/>
  <c r="S15" i="12"/>
  <c r="S12" i="12"/>
  <c r="S50" i="12"/>
  <c r="U50" i="38"/>
  <c r="U25" i="38"/>
  <c r="U62" i="38"/>
  <c r="U43" i="38"/>
  <c r="U63" i="38"/>
  <c r="U32" i="38"/>
  <c r="U57" i="38"/>
  <c r="U51" i="38"/>
  <c r="U44" i="38"/>
  <c r="U18" i="38"/>
  <c r="U56" i="38"/>
  <c r="U23" i="38"/>
  <c r="U9" i="38"/>
  <c r="U48" i="38"/>
  <c r="U54" i="38"/>
  <c r="U16" i="38"/>
  <c r="U15" i="38"/>
  <c r="U53" i="38"/>
  <c r="U6" i="38"/>
  <c r="U19" i="38"/>
  <c r="U45" i="38"/>
  <c r="U33" i="38"/>
  <c r="U49" i="38"/>
  <c r="U55" i="38"/>
  <c r="U39" i="38"/>
  <c r="U42" i="38"/>
  <c r="U41" i="15"/>
  <c r="U36" i="15"/>
  <c r="U60" i="15"/>
  <c r="U32" i="15"/>
  <c r="U35" i="15"/>
  <c r="U40" i="15"/>
  <c r="U23" i="15"/>
  <c r="U61" i="15"/>
  <c r="U11" i="27"/>
  <c r="U55" i="15"/>
  <c r="U33" i="15"/>
  <c r="U18" i="15"/>
  <c r="U11" i="15"/>
  <c r="U16" i="15"/>
  <c r="U7" i="15"/>
  <c r="U34" i="15"/>
  <c r="U56" i="15"/>
  <c r="U59" i="15"/>
  <c r="U39" i="15"/>
  <c r="U54" i="15"/>
  <c r="U30" i="15"/>
  <c r="U47" i="15"/>
  <c r="U52" i="15"/>
  <c r="U58" i="15"/>
  <c r="U53" i="15"/>
  <c r="U51" i="15"/>
  <c r="U44" i="15"/>
  <c r="U46" i="15"/>
  <c r="U13" i="15"/>
  <c r="U21" i="15"/>
  <c r="U50" i="15"/>
  <c r="U43" i="15"/>
  <c r="U45" i="15"/>
  <c r="U37" i="15"/>
  <c r="U26" i="15"/>
  <c r="U24" i="15"/>
  <c r="U8" i="15"/>
  <c r="U10" i="15"/>
  <c r="U31" i="15"/>
  <c r="U48" i="15"/>
  <c r="U17" i="15"/>
  <c r="U6" i="15"/>
  <c r="S27" i="31"/>
  <c r="S18" i="31"/>
  <c r="S26" i="31"/>
  <c r="S17" i="31"/>
  <c r="S15" i="31"/>
  <c r="S21" i="31"/>
  <c r="S11" i="31"/>
  <c r="S19" i="31"/>
  <c r="S34" i="31"/>
  <c r="S38" i="31"/>
  <c r="U11" i="18"/>
  <c r="U47" i="18"/>
  <c r="U43" i="18"/>
  <c r="U27" i="19"/>
  <c r="U26" i="19"/>
  <c r="U36" i="19"/>
  <c r="U23" i="19"/>
  <c r="U53" i="19"/>
  <c r="U15" i="19"/>
  <c r="U28" i="19"/>
  <c r="U50" i="19"/>
  <c r="U7" i="19"/>
  <c r="U13" i="19"/>
  <c r="U49" i="19"/>
  <c r="U42" i="19"/>
  <c r="U16" i="19"/>
  <c r="U32" i="19"/>
  <c r="U43" i="19"/>
  <c r="U46" i="19"/>
  <c r="U54" i="19"/>
  <c r="U45" i="19"/>
  <c r="U30" i="19"/>
  <c r="U51" i="19"/>
  <c r="U9" i="19"/>
  <c r="U17" i="19"/>
  <c r="U47" i="19"/>
  <c r="U56" i="19"/>
  <c r="U10" i="19"/>
  <c r="U14" i="19"/>
  <c r="U11" i="19"/>
  <c r="U52" i="19"/>
  <c r="U41" i="19"/>
  <c r="U24" i="19"/>
  <c r="U40" i="19"/>
  <c r="U35" i="19"/>
  <c r="U55" i="19"/>
  <c r="U44" i="19"/>
  <c r="U33" i="19"/>
  <c r="U48" i="19"/>
  <c r="U29" i="19"/>
  <c r="U57" i="19"/>
  <c r="S12" i="34"/>
  <c r="S10" i="34"/>
  <c r="S7" i="35"/>
  <c r="S9" i="35"/>
  <c r="S8" i="35"/>
  <c r="U35" i="18"/>
  <c r="U29" i="18"/>
  <c r="U41" i="18"/>
  <c r="U8" i="18"/>
  <c r="U32" i="18"/>
  <c r="U49" i="18"/>
  <c r="U22" i="18"/>
  <c r="U14" i="18"/>
  <c r="U30" i="18"/>
  <c r="U39" i="18"/>
  <c r="U46" i="18"/>
  <c r="U50" i="18"/>
  <c r="U34" i="18"/>
  <c r="U44" i="18"/>
  <c r="U16" i="18"/>
  <c r="U45" i="18"/>
  <c r="U38" i="18"/>
  <c r="U21" i="18"/>
  <c r="U24" i="18"/>
  <c r="U36" i="18"/>
  <c r="U40" i="18"/>
  <c r="U23" i="18"/>
  <c r="U7" i="18"/>
  <c r="U28" i="18"/>
  <c r="U15" i="18"/>
  <c r="U20" i="18"/>
  <c r="U48" i="18"/>
  <c r="U31" i="18"/>
  <c r="U25" i="18"/>
  <c r="T21" i="18"/>
  <c r="T50" i="18"/>
  <c r="T39" i="18"/>
  <c r="T40" i="18"/>
  <c r="U42" i="18"/>
  <c r="U19" i="18"/>
  <c r="T36" i="18"/>
  <c r="U27" i="18"/>
  <c r="U17" i="18"/>
  <c r="U37" i="18"/>
  <c r="U13" i="18"/>
  <c r="U33" i="18"/>
  <c r="T32" i="18"/>
  <c r="T48" i="18"/>
  <c r="S51" i="13"/>
  <c r="S39" i="13"/>
  <c r="S22" i="13"/>
  <c r="R10" i="32"/>
  <c r="R9" i="33"/>
  <c r="R8" i="33"/>
  <c r="R10" i="33"/>
  <c r="R14" i="33"/>
  <c r="R11" i="33"/>
  <c r="R20" i="33"/>
  <c r="R12" i="33"/>
  <c r="R15" i="33"/>
  <c r="R13" i="33"/>
  <c r="R30" i="32"/>
  <c r="R21" i="32"/>
  <c r="R9" i="32"/>
  <c r="R19" i="32"/>
  <c r="R28" i="32"/>
  <c r="R18" i="32"/>
  <c r="R22" i="32"/>
  <c r="R11" i="32"/>
  <c r="R14" i="32"/>
  <c r="R12" i="32"/>
  <c r="R29" i="32"/>
  <c r="R7" i="32"/>
  <c r="R13" i="32"/>
  <c r="R17" i="32"/>
  <c r="P31" i="32"/>
  <c r="Q31" i="32"/>
  <c r="S48" i="12"/>
  <c r="S51" i="12"/>
  <c r="S25" i="13"/>
  <c r="S20" i="13"/>
  <c r="S38" i="13"/>
  <c r="S37" i="13"/>
  <c r="S15" i="13"/>
  <c r="S23" i="13"/>
  <c r="S31" i="13"/>
  <c r="S14" i="13"/>
  <c r="S33" i="13"/>
  <c r="S35" i="13"/>
  <c r="S34" i="13"/>
  <c r="S21" i="13"/>
  <c r="S28" i="13"/>
  <c r="S11" i="13"/>
  <c r="S19" i="13"/>
  <c r="S8" i="13"/>
  <c r="S7" i="13"/>
  <c r="S30" i="13"/>
  <c r="S47" i="13"/>
  <c r="S40" i="13"/>
  <c r="S26" i="13"/>
  <c r="S9" i="13"/>
  <c r="S32" i="13"/>
  <c r="S16" i="13"/>
  <c r="S48" i="13"/>
  <c r="S17" i="13"/>
  <c r="S27" i="13"/>
  <c r="S49" i="13"/>
  <c r="S13" i="13"/>
  <c r="S50" i="13"/>
  <c r="P19" i="25"/>
  <c r="Q19" i="25"/>
  <c r="S10" i="25"/>
  <c r="P28" i="26"/>
  <c r="Q28" i="26"/>
  <c r="P26" i="26"/>
  <c r="Q26" i="26"/>
  <c r="S7" i="26"/>
  <c r="S17" i="26"/>
  <c r="S22" i="26"/>
  <c r="U7" i="24"/>
  <c r="U9" i="27"/>
  <c r="U25" i="27"/>
  <c r="R8" i="32"/>
  <c r="S11" i="12"/>
</calcChain>
</file>

<file path=xl/comments1.xml><?xml version="1.0" encoding="utf-8"?>
<comments xmlns="http://schemas.openxmlformats.org/spreadsheetml/2006/main">
  <authors>
    <author>Author</author>
  </authors>
  <commentList>
    <comment ref="D6" authorId="0" shapeId="0">
      <text>
        <r>
          <rPr>
            <b/>
            <sz val="11"/>
            <color indexed="8"/>
            <rFont val="Calibri"/>
            <family val="2"/>
          </rPr>
          <t>Author:</t>
        </r>
        <r>
          <rPr>
            <sz val="11"/>
            <color theme="1"/>
            <rFont val="Calibri"/>
            <family val="2"/>
            <scheme val="minor"/>
          </rPr>
          <t xml:space="preserve">
</t>
        </r>
      </text>
    </comment>
    <comment ref="D275" authorId="0" shapeId="0">
      <text>
        <r>
          <rPr>
            <b/>
            <sz val="11"/>
            <color indexed="8"/>
            <rFont val="Calibri"/>
            <family val="2"/>
          </rPr>
          <t>Author:</t>
        </r>
        <r>
          <rPr>
            <sz val="11"/>
            <color theme="1"/>
            <rFont val="Calibri"/>
            <family val="2"/>
            <scheme val="minor"/>
          </rPr>
          <t xml:space="preserve">
</t>
        </r>
      </text>
    </comment>
    <comment ref="D387" authorId="0" shapeId="0">
      <text>
        <r>
          <rPr>
            <b/>
            <sz val="11"/>
            <color indexed="8"/>
            <rFont val="Calibri"/>
            <family val="2"/>
          </rPr>
          <t>Author:</t>
        </r>
        <r>
          <rPr>
            <sz val="11"/>
            <color theme="1"/>
            <rFont val="Calibri"/>
            <family val="2"/>
            <scheme val="minor"/>
          </rPr>
          <t xml:space="preserve">
</t>
        </r>
      </text>
    </comment>
    <comment ref="D398" authorId="0" shapeId="0">
      <text>
        <r>
          <rPr>
            <b/>
            <sz val="11"/>
            <color indexed="8"/>
            <rFont val="Calibri"/>
            <family val="2"/>
          </rPr>
          <t>Author:</t>
        </r>
        <r>
          <rPr>
            <sz val="11"/>
            <color theme="1"/>
            <rFont val="Calibri"/>
            <family val="2"/>
            <scheme val="minor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<sst xmlns="http://schemas.openxmlformats.org/spreadsheetml/2006/main" count="3943" uniqueCount="393">
  <si>
    <t>Name</t>
  </si>
  <si>
    <t>SAPA No</t>
  </si>
  <si>
    <t>Grading</t>
  </si>
  <si>
    <t>Total</t>
  </si>
  <si>
    <t>M</t>
  </si>
  <si>
    <t>G</t>
  </si>
  <si>
    <t>S</t>
  </si>
  <si>
    <t>B</t>
  </si>
  <si>
    <t>HM</t>
  </si>
  <si>
    <t>Police Pistol A</t>
  </si>
  <si>
    <t>Police Pistol B</t>
  </si>
  <si>
    <t>Service Pistol A</t>
  </si>
  <si>
    <t>Service Pistol B</t>
  </si>
  <si>
    <t>Carry Gun</t>
  </si>
  <si>
    <t>Police Pistol II</t>
  </si>
  <si>
    <t>1500 Revolver</t>
  </si>
  <si>
    <t>Pocket Pistol</t>
  </si>
  <si>
    <t>X</t>
  </si>
  <si>
    <t>Hits</t>
  </si>
  <si>
    <t>HITS</t>
  </si>
  <si>
    <t>Upgraded</t>
  </si>
  <si>
    <t>New Grading</t>
  </si>
  <si>
    <t>GRADINGS</t>
  </si>
  <si>
    <t>BRONZE &lt;85,  SILVER &lt;103, GOLD&lt;110, MASTER &lt;115, HI-MASTER OVER 114</t>
  </si>
  <si>
    <t>BRONZE &lt;271, SILVER &lt;285, GOLD&lt;295, MASTER &lt;298, HI-MASTER OVER 297</t>
  </si>
  <si>
    <t>BRONZE &lt;280, SILVER &lt;290, GOLD&lt;294, MASTER &lt;297, HI-MASTER OVER 296</t>
  </si>
  <si>
    <t>HIT</t>
  </si>
  <si>
    <t>OPEN MATCH</t>
  </si>
  <si>
    <t>BRONZE &lt;515, SILVER &lt;552, GOLD&lt;576, MASTER &lt;590, HI-MASTER OVER 589</t>
  </si>
  <si>
    <t>BRONZE &lt;1290, SILVER &lt;1380, GOLD&lt;1440, MASTER &lt;1476, HI-MASTER OVER 1475</t>
  </si>
  <si>
    <t>BRONZE &lt;516, SILVER &lt;552, GOLD&lt;576, MASTER &lt;590, HI-MASTER OVER 589</t>
  </si>
  <si>
    <t>Standard (Service) Revolver</t>
  </si>
  <si>
    <t>BRONZE&lt;516, SILVER &lt;552,  GOLD&lt;576,  MASTER &lt;590, HI-MASTER OVER 589</t>
  </si>
  <si>
    <t>SUPER MAGNUM</t>
  </si>
  <si>
    <t>SUPER MAGNUM OPTICAL</t>
  </si>
  <si>
    <t>BRONZE &lt;413, SILVER &lt;442, GOLD&lt;461, MASTER &lt;472, HI-MASTER OVER 471</t>
  </si>
  <si>
    <t>BRONZE&lt;281, SILVER &lt;290,  GOLD&lt;294,  MASTER &lt;297, HI-MASTER OVER 296</t>
  </si>
  <si>
    <t>Prov.</t>
  </si>
  <si>
    <t>600 MATCH - REVOLVER</t>
  </si>
  <si>
    <t>ECPA</t>
  </si>
  <si>
    <t>SGSSA</t>
  </si>
  <si>
    <t>SANDF</t>
  </si>
  <si>
    <t>GNPA</t>
  </si>
  <si>
    <t>WPPA</t>
  </si>
  <si>
    <t>SAPS</t>
  </si>
  <si>
    <t>BRONZE&lt;510, SILVER &lt;550,  GOLD&lt;575,  MASTER &lt;590, HI-MASTER OVER 590</t>
  </si>
  <si>
    <t>KZN</t>
  </si>
  <si>
    <t>Stock Semi Auto (Standard Gun)</t>
  </si>
  <si>
    <t>WCPA</t>
  </si>
  <si>
    <t>CGPA</t>
  </si>
  <si>
    <t>BM PHAMBANI</t>
  </si>
  <si>
    <t>GERM</t>
  </si>
  <si>
    <t>Graded</t>
  </si>
  <si>
    <t>KZNPA</t>
  </si>
  <si>
    <t>SM MPURU</t>
  </si>
  <si>
    <t>R MC KIE</t>
  </si>
  <si>
    <t>MORNE THUMBRAN</t>
  </si>
  <si>
    <t>PHILIP HAVENGA</t>
  </si>
  <si>
    <t>NICO RAUTENBACH</t>
  </si>
  <si>
    <t>KARL SANDER</t>
  </si>
  <si>
    <t>RIDWAAN LEVY</t>
  </si>
  <si>
    <t>THEO v d MERWE</t>
  </si>
  <si>
    <t>FRANCOIS van TONDER</t>
  </si>
  <si>
    <t>SHAFI GILBERT</t>
  </si>
  <si>
    <t>HORST WEIHS</t>
  </si>
  <si>
    <t>MOHYEDIEN BEGG</t>
  </si>
  <si>
    <t>JJ LOURENS</t>
  </si>
  <si>
    <t>WILFRIED WIESENER</t>
  </si>
  <si>
    <t>ANDY CHARALAMBOUS</t>
  </si>
  <si>
    <t>HAMISH DEAL</t>
  </si>
  <si>
    <t>EBRAHIM ALLIE</t>
  </si>
  <si>
    <t>TALITHA LOURENS</t>
  </si>
  <si>
    <t>NEVILLE ARNESEN</t>
  </si>
  <si>
    <t>MORNAY de BEER</t>
  </si>
  <si>
    <t>FRANSIE van TONDER</t>
  </si>
  <si>
    <t>GERALD CHAMPION</t>
  </si>
  <si>
    <t>SHAUN KENNEDY</t>
  </si>
  <si>
    <t>GARY CIMMA</t>
  </si>
  <si>
    <t>Distinguished REVOLVER</t>
  </si>
  <si>
    <t>Distinguished PISTOL</t>
  </si>
  <si>
    <t>LESTER GOLDMAN</t>
  </si>
  <si>
    <t>BRONZE&lt;510, SILVER &lt;550,  GOLD&lt;575,  MASTER &lt;590, HI-MASTER OVER 589</t>
  </si>
  <si>
    <t>DANIE REYNEKE</t>
  </si>
  <si>
    <t>THEO van der MERWE</t>
  </si>
  <si>
    <t>NEIL REYNEKE</t>
  </si>
  <si>
    <t>MIKE MORTEMORE</t>
  </si>
  <si>
    <t>WIKUS VENTER</t>
  </si>
  <si>
    <t>KARL DU TOIT</t>
  </si>
  <si>
    <t>R FELDTMAN</t>
  </si>
  <si>
    <t>JJ MARKGRAAFF</t>
  </si>
  <si>
    <t>KEVIN NEETHLING</t>
  </si>
  <si>
    <t>Ppa</t>
  </si>
  <si>
    <t>PPb</t>
  </si>
  <si>
    <t>SPa</t>
  </si>
  <si>
    <t>SPb</t>
  </si>
  <si>
    <t>Poc</t>
  </si>
  <si>
    <t>CG</t>
  </si>
  <si>
    <t>PP2</t>
  </si>
  <si>
    <t>OM</t>
  </si>
  <si>
    <t>WAP</t>
  </si>
  <si>
    <t>WAR</t>
  </si>
  <si>
    <t>DR</t>
  </si>
  <si>
    <t>DP</t>
  </si>
  <si>
    <t>SSA</t>
  </si>
  <si>
    <t>SSR</t>
  </si>
  <si>
    <t>600p</t>
  </si>
  <si>
    <t>600R</t>
  </si>
  <si>
    <t>SUP</t>
  </si>
  <si>
    <t>TOTAL EVENT ENTRIES COUNT FOR NPA</t>
  </si>
  <si>
    <t>TOTAL ENTRANTS FOR THE NPA NATIONALS</t>
  </si>
  <si>
    <t>TOTAL EVENT ENTRIES COUNT FOR PPC</t>
  </si>
  <si>
    <t>TOTAL ENTRANTS FOR THE SA NATIONALS</t>
  </si>
  <si>
    <t>AVERAGE NUMBER OF PPC EVENTS PER ENTRANT</t>
  </si>
  <si>
    <t>AVERAGE NUMBER OF NPA EVENTS PER ENTRANT</t>
  </si>
  <si>
    <t>WILLIAM CHANDLER</t>
  </si>
  <si>
    <t>ASH GOVIND</t>
  </si>
  <si>
    <t>CHRISTO CROUS</t>
  </si>
  <si>
    <t>KEVIN MATTHEWS</t>
  </si>
  <si>
    <t>KEITH ROBERTS</t>
  </si>
  <si>
    <t>DAVE STEYN</t>
  </si>
  <si>
    <t>JACQUES ROSSOUW</t>
  </si>
  <si>
    <t>GORDON van der WESTHUISEN</t>
  </si>
  <si>
    <t>PETER J SMITH</t>
  </si>
  <si>
    <t>GRADINGS:</t>
  </si>
  <si>
    <t>WA 1500 Pistol</t>
  </si>
  <si>
    <t>CJA LIEBENBERG</t>
  </si>
  <si>
    <t>WARREN LUCAS</t>
  </si>
  <si>
    <t>CHRIS ALEXANDER</t>
  </si>
  <si>
    <t>TOTAL ENTRIES FOR PRE-NATIONALS COMPETITION</t>
  </si>
  <si>
    <t>ENTRANTS FOR PRE-NATIONALS</t>
  </si>
  <si>
    <t>SM MHURU</t>
  </si>
  <si>
    <t>KARL du TOIT</t>
  </si>
  <si>
    <t>HELGE PETERS</t>
  </si>
  <si>
    <t>KLAUS SEMRAU</t>
  </si>
  <si>
    <t>HANSIE ERASMUS</t>
  </si>
  <si>
    <t xml:space="preserve"> </t>
  </si>
  <si>
    <t>RESHLAN NAGOOR</t>
  </si>
  <si>
    <t>JOSEF NIENABER</t>
  </si>
  <si>
    <t>JARED DEAL</t>
  </si>
  <si>
    <t>JARED C DEAL</t>
  </si>
  <si>
    <t>NICO VENTER</t>
  </si>
  <si>
    <t>JONATHAN KEI</t>
  </si>
  <si>
    <t>RUDI BERRANGE</t>
  </si>
  <si>
    <t>JOHANN WIZOFSKY</t>
  </si>
  <si>
    <t>LIZETTE ROOS</t>
  </si>
  <si>
    <t>PUVEN GOVENDER</t>
  </si>
  <si>
    <t>SEAN MYERS</t>
  </si>
  <si>
    <t>CAREL SMIT</t>
  </si>
  <si>
    <t>STEVE ROETS</t>
  </si>
  <si>
    <t>JORG LICHTMESS</t>
  </si>
  <si>
    <t>DAVE BIGGS</t>
  </si>
  <si>
    <t>HERMAN GREYLING</t>
  </si>
  <si>
    <t>ELSJE SWART</t>
  </si>
  <si>
    <t>JOHANN WIKOFSKY</t>
  </si>
  <si>
    <t>CARINE POTGIETER</t>
  </si>
  <si>
    <t>VEENE JANSE VAN RENSBURG</t>
  </si>
  <si>
    <t>GORDON van der WESTHUIZEN</t>
  </si>
  <si>
    <t>WARNING!</t>
  </si>
  <si>
    <t>COLIN STRECKER</t>
  </si>
  <si>
    <t>PPC EVENT RESULTS - MARCH, 2019</t>
  </si>
  <si>
    <t>SOUTH AFRICAN PPC  CHAMPIONSHIPS - SANDF EEUFEES RANGE - 22nd TO 24th MARCH, 2019.</t>
  </si>
  <si>
    <t>SHANDRE WIESENER</t>
  </si>
  <si>
    <t>MIKE SCHAFER</t>
  </si>
  <si>
    <t>FRANK STEINHAUER</t>
  </si>
  <si>
    <t>VIKTORIA STEINHAUER</t>
  </si>
  <si>
    <t>JURGEN ZILG</t>
  </si>
  <si>
    <t>DANIEL BLAGOJEVIC</t>
  </si>
  <si>
    <t>BEATE FRIEDRICH</t>
  </si>
  <si>
    <t>MIKE TRASER</t>
  </si>
  <si>
    <t>FRANSCOIS van TONDER</t>
  </si>
  <si>
    <t>600 MATCH - PISTOL</t>
  </si>
  <si>
    <t>PAUL WILEMAN</t>
  </si>
  <si>
    <t>PH du TOIT</t>
  </si>
  <si>
    <t>GERm</t>
  </si>
  <si>
    <t>BREATE FRIEDRICH</t>
  </si>
  <si>
    <t>PC JORDAAN</t>
  </si>
  <si>
    <t>M D MOTSEPE</t>
  </si>
  <si>
    <t>SAMATHA RAMESWEKI</t>
  </si>
  <si>
    <t>S MAROKE</t>
  </si>
  <si>
    <t>BRENDAN MULLER</t>
  </si>
  <si>
    <t>VEENE JANSE van RENSBURG</t>
  </si>
  <si>
    <t>ANTON LIEBENBERG</t>
  </si>
  <si>
    <t>YUSAF CUPIDO</t>
  </si>
  <si>
    <t>SUSAN BERRANGE</t>
  </si>
  <si>
    <t>FREDDY MOREKI</t>
  </si>
  <si>
    <t>BYRON PETZER</t>
  </si>
  <si>
    <t>K P MPHENYEKE</t>
  </si>
  <si>
    <t>CHARLIN CASSEL</t>
  </si>
  <si>
    <t>CHRISTIAAN GOUWS</t>
  </si>
  <si>
    <t>TNN MABONA</t>
  </si>
  <si>
    <t>ZIZIPHO BUYANA</t>
  </si>
  <si>
    <t>ZUKISANI THSONGWENI</t>
  </si>
  <si>
    <t>JOHN VORSTER</t>
  </si>
  <si>
    <t>P B GIDIGIDI</t>
  </si>
  <si>
    <t>MELANIE MORGAN</t>
  </si>
  <si>
    <t>JOHN TROUT</t>
  </si>
  <si>
    <t>BIG MAC MAHARAJ</t>
  </si>
  <si>
    <t>LEON HEYNS</t>
  </si>
  <si>
    <t>NAM</t>
  </si>
  <si>
    <t>RAY van ZANTEN</t>
  </si>
  <si>
    <t>BK RITI</t>
  </si>
  <si>
    <t>SIPHE BIXA</t>
  </si>
  <si>
    <t>VEENE J van RENSBURG</t>
  </si>
  <si>
    <t>GERALD MARIEMUTHOO</t>
  </si>
  <si>
    <t>Ms M P MPHENYEKE</t>
  </si>
  <si>
    <t>GUSTAV COMPION</t>
  </si>
  <si>
    <t>GHALID ALLIE</t>
  </si>
  <si>
    <t>STONE CELE</t>
  </si>
  <si>
    <t>AVELINE HARDAKER</t>
  </si>
  <si>
    <t>GUSTAV X COMPION</t>
  </si>
  <si>
    <t>CHRISTIO AYRES</t>
  </si>
  <si>
    <t>W/D</t>
  </si>
  <si>
    <t>FRANK STEINHAUSER</t>
  </si>
  <si>
    <t>VIKTORIA STEINHAUSER</t>
  </si>
  <si>
    <t>BRIAN HALLIS</t>
  </si>
  <si>
    <t>H KOEN</t>
  </si>
  <si>
    <t>H GREYLING</t>
  </si>
  <si>
    <t>D/Q</t>
  </si>
  <si>
    <t>Police Rifle - Centrefire</t>
  </si>
  <si>
    <t>Police Rifle - .22</t>
  </si>
  <si>
    <t>Service Rifle - Centerfire</t>
  </si>
  <si>
    <t>Service Rifle .22</t>
  </si>
  <si>
    <t xml:space="preserve">Shafaath Gilbert </t>
  </si>
  <si>
    <t xml:space="preserve">Ridwaaan Levy </t>
  </si>
  <si>
    <t>Rashid Barnes</t>
  </si>
  <si>
    <t>Lee Pottier</t>
  </si>
  <si>
    <t>Tawfeeq Ally</t>
  </si>
  <si>
    <t xml:space="preserve">Mohyedien Begg </t>
  </si>
  <si>
    <t xml:space="preserve">Yusuf Cupido </t>
  </si>
  <si>
    <t xml:space="preserve">Reshlan Nagoor </t>
  </si>
  <si>
    <t xml:space="preserve">Ghalied Allie </t>
  </si>
  <si>
    <t xml:space="preserve">John Vorster </t>
  </si>
  <si>
    <t xml:space="preserve">Kevin Neethling </t>
  </si>
  <si>
    <t xml:space="preserve">Neville Arnesen </t>
  </si>
  <si>
    <t>?</t>
  </si>
  <si>
    <t>O</t>
  </si>
  <si>
    <t>Tara Evans</t>
  </si>
  <si>
    <t>Kieth Evans</t>
  </si>
  <si>
    <t>KEY</t>
  </si>
  <si>
    <t>Sean Meyers</t>
  </si>
  <si>
    <t>Mahomed Kajee</t>
  </si>
  <si>
    <t>Charles Watts</t>
  </si>
  <si>
    <t xml:space="preserve">Lester Goldman </t>
  </si>
  <si>
    <t>Collin Strecker</t>
  </si>
  <si>
    <t xml:space="preserve">Veene Janse van Rensberg </t>
  </si>
  <si>
    <t xml:space="preserve">Melanie Morngan </t>
  </si>
  <si>
    <t>Carmel Manto</t>
  </si>
  <si>
    <t>Tyron Van Rooy</t>
  </si>
  <si>
    <t xml:space="preserve">EX Cele </t>
  </si>
  <si>
    <t>Bruce Nothling</t>
  </si>
  <si>
    <t>Nabeel Francis</t>
  </si>
  <si>
    <t>Stewart Palmer</t>
  </si>
  <si>
    <t xml:space="preserve">Mornay De Beer </t>
  </si>
  <si>
    <t>SM Mpuru</t>
  </si>
  <si>
    <t>Andre Goldschagg</t>
  </si>
  <si>
    <t>D Vertyn</t>
  </si>
  <si>
    <t>Slade Evans</t>
  </si>
  <si>
    <t xml:space="preserve">S </t>
  </si>
  <si>
    <t>Teeps van der Merwe</t>
  </si>
  <si>
    <t xml:space="preserve">Melanie Morgan </t>
  </si>
  <si>
    <t>Sean Myers</t>
  </si>
  <si>
    <t>A Goldshagg</t>
  </si>
  <si>
    <t xml:space="preserve">Ridwaan Levy </t>
  </si>
  <si>
    <t>Melanie Morgan</t>
  </si>
  <si>
    <t xml:space="preserve"> M </t>
  </si>
  <si>
    <t>Anwar Arendse</t>
  </si>
  <si>
    <t xml:space="preserve">Veene Janse van Rensburg </t>
  </si>
  <si>
    <t>Mag</t>
  </si>
  <si>
    <t>PRcf</t>
  </si>
  <si>
    <t>SRcf</t>
  </si>
  <si>
    <t>Mohyedien Begg</t>
  </si>
  <si>
    <t xml:space="preserve">Tara Evans </t>
  </si>
  <si>
    <t>TP Van Der Merwe</t>
  </si>
  <si>
    <t xml:space="preserve">TP Van Der Merwe </t>
  </si>
  <si>
    <t>Rashied Barnes</t>
  </si>
  <si>
    <t xml:space="preserve">          </t>
  </si>
  <si>
    <t>PR22</t>
  </si>
  <si>
    <t>SR22</t>
  </si>
  <si>
    <t>Male</t>
  </si>
  <si>
    <t>WCPF</t>
  </si>
  <si>
    <t>Begg M</t>
  </si>
  <si>
    <t>SGPA</t>
  </si>
  <si>
    <t>Bester R</t>
  </si>
  <si>
    <t>Biggs D</t>
  </si>
  <si>
    <t>Female</t>
  </si>
  <si>
    <t>Campbell DJ</t>
  </si>
  <si>
    <t>Evans K</t>
  </si>
  <si>
    <t>Fisher I</t>
  </si>
  <si>
    <t>Flee R</t>
  </si>
  <si>
    <t>Gilbert S</t>
  </si>
  <si>
    <t>Goldman L</t>
  </si>
  <si>
    <t>Janse van Rensburg V</t>
  </si>
  <si>
    <t>Janse van Vuuren FA</t>
  </si>
  <si>
    <t>Jones G</t>
  </si>
  <si>
    <t>Matthews K</t>
  </si>
  <si>
    <t>Nagoor R</t>
  </si>
  <si>
    <t>Thomas B</t>
  </si>
  <si>
    <t>Thumbran M</t>
  </si>
  <si>
    <t>KWA ZULU-NATAL PISTOL CHAMPIONSHIPS - SANDF RANGE - 13th to 16th JULY 2022</t>
  </si>
  <si>
    <t>Reganie F</t>
  </si>
  <si>
    <t>Watts C</t>
  </si>
  <si>
    <t>Van Rooy</t>
  </si>
  <si>
    <t>GPPA</t>
  </si>
  <si>
    <t>Paul B</t>
  </si>
  <si>
    <t>GP</t>
  </si>
  <si>
    <t>Arendse A</t>
  </si>
  <si>
    <t>Bazil Lourens</t>
  </si>
  <si>
    <t>Hamish Deal</t>
  </si>
  <si>
    <t>Chris Alexander</t>
  </si>
  <si>
    <t>Strecker CG</t>
  </si>
  <si>
    <t>PMPSC</t>
  </si>
  <si>
    <t>Dawood W</t>
  </si>
  <si>
    <t>Karel Schutte</t>
  </si>
  <si>
    <t>Albert Graham</t>
  </si>
  <si>
    <t>Karel Scheutte</t>
  </si>
  <si>
    <t>Evans T</t>
  </si>
  <si>
    <t>Evans S</t>
  </si>
  <si>
    <t>Sander K</t>
  </si>
  <si>
    <t>Alexander A</t>
  </si>
  <si>
    <t>Venter W</t>
  </si>
  <si>
    <t>Thumbran C</t>
  </si>
  <si>
    <t>Manto C</t>
  </si>
  <si>
    <t>Walton M</t>
  </si>
  <si>
    <t>Alexander C</t>
  </si>
  <si>
    <t>deBeer M</t>
  </si>
  <si>
    <t>Mpuru SM</t>
  </si>
  <si>
    <t>Rahube JB</t>
  </si>
  <si>
    <t>Bruce Paul</t>
  </si>
  <si>
    <t>Jaques Brits</t>
  </si>
  <si>
    <t>Rob James</t>
  </si>
  <si>
    <t>R Hiebner</t>
  </si>
  <si>
    <t>R Heibner</t>
  </si>
  <si>
    <t>Dave Biggs</t>
  </si>
  <si>
    <t>Gavin Jones</t>
  </si>
  <si>
    <t>Ian Fisher</t>
  </si>
  <si>
    <t>Karl Sander</t>
  </si>
  <si>
    <t>D VanWyk</t>
  </si>
  <si>
    <t>A Grobler</t>
  </si>
  <si>
    <t>W Venter</t>
  </si>
  <si>
    <t xml:space="preserve">Karl Sander </t>
  </si>
  <si>
    <t>Mark Walton</t>
  </si>
  <si>
    <t>Dave Campbell</t>
  </si>
  <si>
    <t>SAPR</t>
  </si>
  <si>
    <t>Shafi Gilbert</t>
  </si>
  <si>
    <t>N Francis</t>
  </si>
  <si>
    <t>Y Cupido</t>
  </si>
  <si>
    <t>T Ally</t>
  </si>
  <si>
    <t>A Arendse</t>
  </si>
  <si>
    <t>S Palmer</t>
  </si>
  <si>
    <t>Byron Petzer</t>
  </si>
  <si>
    <t>R Bester</t>
  </si>
  <si>
    <t xml:space="preserve">MN Fracis </t>
  </si>
  <si>
    <t>MN Fracis</t>
  </si>
  <si>
    <t>B Thomas</t>
  </si>
  <si>
    <t xml:space="preserve">S Palmer </t>
  </si>
  <si>
    <t xml:space="preserve">D Rhind </t>
  </si>
  <si>
    <t>J Bester</t>
  </si>
  <si>
    <t>Y</t>
  </si>
  <si>
    <t>BRONZE&lt;510, SILVER &lt;550,  GOLD&lt;575,  MASTER &lt;589, HI-MASTER OVER 590</t>
  </si>
  <si>
    <t>y</t>
  </si>
  <si>
    <t>K Petzer</t>
  </si>
  <si>
    <t xml:space="preserve">Ian Fisher </t>
  </si>
  <si>
    <t>R Bester R</t>
  </si>
  <si>
    <t xml:space="preserve">R Flee </t>
  </si>
  <si>
    <t xml:space="preserve">K Petzer </t>
  </si>
  <si>
    <t xml:space="preserve">SM Mpuru </t>
  </si>
  <si>
    <t>A Alexander</t>
  </si>
  <si>
    <t xml:space="preserve">A Arendse </t>
  </si>
  <si>
    <t>J Brits</t>
  </si>
  <si>
    <t xml:space="preserve">A Kotze </t>
  </si>
  <si>
    <t xml:space="preserve">B Paul </t>
  </si>
  <si>
    <t xml:space="preserve">F Reganie </t>
  </si>
  <si>
    <t xml:space="preserve">M Hanmer </t>
  </si>
  <si>
    <t>Byron Petzer B</t>
  </si>
  <si>
    <t xml:space="preserve">Bruce Thomas </t>
  </si>
  <si>
    <t xml:space="preserve">R Nagoor </t>
  </si>
  <si>
    <t xml:space="preserve">R James </t>
  </si>
  <si>
    <t xml:space="preserve">A Alexander </t>
  </si>
  <si>
    <t xml:space="preserve">J Brits </t>
  </si>
  <si>
    <t xml:space="preserve">Dean Rhind </t>
  </si>
  <si>
    <t xml:space="preserve">Byron Petzer </t>
  </si>
  <si>
    <t xml:space="preserve">C Watts </t>
  </si>
  <si>
    <t xml:space="preserve">J Bester </t>
  </si>
  <si>
    <t>Y Mohamed</t>
  </si>
  <si>
    <t>Dean Rhind</t>
  </si>
  <si>
    <t>Bruce Thomas</t>
  </si>
  <si>
    <t>R Barnes</t>
  </si>
  <si>
    <t xml:space="preserve">R Bester </t>
  </si>
  <si>
    <t xml:space="preserve">W Venter </t>
  </si>
  <si>
    <t xml:space="preserve">FA Janse van Vuuren </t>
  </si>
  <si>
    <t xml:space="preserve">T Van Rooy </t>
  </si>
  <si>
    <t xml:space="preserve">A Kotzer </t>
  </si>
  <si>
    <t xml:space="preserve">R Hiebner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</si>
</sst>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6" formatCode="0.0"/>
  </numFmts>
  <fonts count="63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8"/>
      <name val="Calibri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rgb="FF0000FF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sz val="14"/>
      <color rgb="FF0000FF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b/>
      <sz val="10"/>
      <color theme="3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color rgb="FF00206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0"/>
      <name val="Calibri"/>
      <family val="2"/>
      <scheme val="minor"/>
    </font>
    <font>
      <sz val="11"/>
      <color rgb="FF00206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sz val="12"/>
      <color rgb="FF002060"/>
      <name val="Calibri"/>
      <family val="2"/>
      <scheme val="minor"/>
    </font>
    <font>
      <b/>
      <sz val="14"/>
      <color rgb="FF002060"/>
      <name val="Calibri"/>
      <family val="2"/>
      <scheme val="minor"/>
    </font>
    <font>
      <b/>
      <sz val="12"/>
      <color theme="3" tint="-0.499984740745262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0"/>
      <color rgb="FFFF0000"/>
      <name val="Arial Narrow"/>
      <family val="2"/>
    </font>
    <font>
      <b/>
      <i/>
      <sz val="11"/>
      <color rgb="FFFF0000"/>
      <name val="Calibri"/>
      <family val="2"/>
      <scheme val="minor"/>
    </font>
    <font>
      <sz val="12"/>
      <color rgb="FF0000FF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2"/>
      <color rgb="FF0000CC"/>
      <name val="Calibri"/>
      <family val="2"/>
      <scheme val="minor"/>
    </font>
    <font>
      <sz val="20"/>
      <color theme="1"/>
      <name val="Calibri"/>
      <family val="2"/>
      <scheme val="minor"/>
    </font>
    <font>
      <sz val="18"/>
      <color rgb="FF002060"/>
      <name val="Calibri"/>
      <family val="2"/>
      <scheme val="minor"/>
    </font>
    <font>
      <b/>
      <sz val="12"/>
      <color rgb="FF000099"/>
      <name val="Calibri"/>
      <family val="2"/>
      <scheme val="minor"/>
    </font>
    <font>
      <sz val="12"/>
      <color rgb="FF000099"/>
      <name val="Calibri"/>
      <family val="2"/>
      <scheme val="minor"/>
    </font>
    <font>
      <b/>
      <sz val="11"/>
      <color rgb="FF000099"/>
      <name val="Calibri"/>
      <family val="2"/>
      <scheme val="minor"/>
    </font>
    <font>
      <b/>
      <sz val="14"/>
      <color rgb="FF000099"/>
      <name val="Calibri"/>
      <family val="2"/>
      <scheme val="minor"/>
    </font>
    <font>
      <sz val="12"/>
      <color rgb="FF0000CC"/>
      <name val="Calibri"/>
      <family val="2"/>
      <scheme val="minor"/>
    </font>
    <font>
      <b/>
      <sz val="14"/>
      <color rgb="FF0000CC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00CC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1"/>
      <color rgb="FF0070C0"/>
      <name val="Calibri"/>
      <family val="2"/>
      <scheme val="minor"/>
    </font>
    <font>
      <sz val="14"/>
      <color rgb="FF0000FF"/>
      <name val="Calibri"/>
      <family val="2"/>
      <scheme val="minor"/>
    </font>
    <font>
      <b/>
      <sz val="14"/>
      <name val="Calibri"/>
      <family val="2"/>
      <scheme val="minor"/>
    </font>
    <font>
      <b/>
      <sz val="18"/>
      <name val="Calibri"/>
      <family val="2"/>
      <scheme val="minor"/>
    </font>
    <font>
      <b/>
      <sz val="20"/>
      <name val="Calibri"/>
      <family val="2"/>
      <scheme val="minor"/>
    </font>
    <font>
      <b/>
      <sz val="20"/>
      <color rgb="FF00206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8"/>
      <color rgb="FF002060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2"/>
      <color rgb="FF002060"/>
      <name val="Calibri"/>
      <family val="2"/>
      <scheme val="minor"/>
    </font>
    <font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42"/>
        <bgColor indexed="64"/>
      </patternFill>
    </fill>
  </fills>
  <borders count="8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62" fillId="0" borderId="0"/>
  </cellStyleXfs>
  <cellXfs count="1221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7" fillId="0" borderId="20" xfId="0" applyFont="1" applyBorder="1" applyAlignment="1">
      <alignment horizontal="center" vertical="center" wrapText="1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8" fillId="0" borderId="49" xfId="0" applyFont="1" applyBorder="1" applyAlignment="1">
      <alignment horizontal="center" vertical="center"/>
    </xf>
    <xf numFmtId="0" fontId="8" fillId="0" borderId="50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7" fillId="0" borderId="52" xfId="0" applyFont="1" applyBorder="1" applyAlignment="1">
      <alignment horizontal="center" vertical="center"/>
    </xf>
    <xf numFmtId="0" fontId="8" fillId="0" borderId="53" xfId="0" applyFont="1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5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11" fillId="0" borderId="57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16" fillId="0" borderId="22" xfId="0" applyFont="1" applyBorder="1" applyAlignment="1">
      <alignment horizontal="center" vertical="center"/>
    </xf>
    <xf numFmtId="0" fontId="16" fillId="0" borderId="20" xfId="0" applyFont="1" applyBorder="1" applyAlignment="1">
      <alignment horizontal="center" vertical="center"/>
    </xf>
    <xf numFmtId="0" fontId="11" fillId="0" borderId="52" xfId="0" applyFont="1" applyBorder="1" applyAlignment="1">
      <alignment horizontal="center" vertical="center"/>
    </xf>
    <xf numFmtId="0" fontId="11" fillId="0" borderId="58" xfId="0" applyFont="1" applyBorder="1" applyAlignment="1">
      <alignment horizontal="center" vertical="center"/>
    </xf>
    <xf numFmtId="0" fontId="11" fillId="0" borderId="59" xfId="0" applyFont="1" applyBorder="1" applyAlignment="1">
      <alignment horizontal="center" vertical="center"/>
    </xf>
    <xf numFmtId="0" fontId="11" fillId="0" borderId="60" xfId="0" applyFont="1" applyBorder="1" applyAlignment="1">
      <alignment horizontal="center" vertical="center"/>
    </xf>
    <xf numFmtId="0" fontId="11" fillId="0" borderId="61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11" fillId="0" borderId="31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0" fontId="17" fillId="0" borderId="17" xfId="0" applyFont="1" applyBorder="1" applyAlignment="1">
      <alignment horizontal="center" vertical="center"/>
    </xf>
    <xf numFmtId="0" fontId="11" fillId="0" borderId="51" xfId="0" applyFont="1" applyBorder="1" applyAlignment="1">
      <alignment horizontal="center" vertical="center"/>
    </xf>
    <xf numFmtId="0" fontId="18" fillId="0" borderId="61" xfId="0" applyFont="1" applyBorder="1" applyAlignment="1">
      <alignment horizontal="center" vertical="center"/>
    </xf>
    <xf numFmtId="0" fontId="17" fillId="0" borderId="61" xfId="0" applyFont="1" applyBorder="1" applyAlignment="1">
      <alignment horizontal="center" vertical="center"/>
    </xf>
    <xf numFmtId="0" fontId="17" fillId="0" borderId="53" xfId="0" applyFont="1" applyBorder="1" applyAlignment="1">
      <alignment horizontal="center" vertical="center"/>
    </xf>
    <xf numFmtId="0" fontId="9" fillId="0" borderId="57" xfId="0" applyFont="1" applyBorder="1" applyAlignment="1">
      <alignment horizontal="center" vertical="center"/>
    </xf>
    <xf numFmtId="0" fontId="9" fillId="0" borderId="62" xfId="0" applyFont="1" applyBorder="1" applyAlignment="1">
      <alignment horizontal="center" vertical="center"/>
    </xf>
    <xf numFmtId="0" fontId="9" fillId="0" borderId="63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12" fillId="0" borderId="51" xfId="0" applyFon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12" fillId="0" borderId="55" xfId="0" applyFont="1" applyBorder="1" applyAlignment="1">
      <alignment horizontal="center" vertical="center"/>
    </xf>
    <xf numFmtId="0" fontId="8" fillId="0" borderId="64" xfId="0" applyFont="1" applyBorder="1" applyAlignment="1">
      <alignment horizontal="center" vertical="center"/>
    </xf>
    <xf numFmtId="0" fontId="8" fillId="0" borderId="63" xfId="0" applyFont="1" applyBorder="1" applyAlignment="1">
      <alignment horizontal="center" vertical="center"/>
    </xf>
    <xf numFmtId="0" fontId="9" fillId="0" borderId="61" xfId="0" applyFont="1" applyBorder="1" applyAlignment="1">
      <alignment horizontal="center" vertical="center"/>
    </xf>
    <xf numFmtId="0" fontId="5" fillId="0" borderId="65" xfId="0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0" fillId="0" borderId="66" xfId="0" applyBorder="1" applyAlignment="1">
      <alignment horizontal="center" vertical="center"/>
    </xf>
    <xf numFmtId="0" fontId="0" fillId="0" borderId="48" xfId="0" applyFont="1" applyBorder="1" applyAlignment="1">
      <alignment horizontal="center" vertical="center"/>
    </xf>
    <xf numFmtId="0" fontId="11" fillId="0" borderId="41" xfId="0" applyFont="1" applyBorder="1" applyAlignment="1">
      <alignment horizontal="center" vertical="center"/>
    </xf>
    <xf numFmtId="0" fontId="11" fillId="0" borderId="4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9" fillId="0" borderId="64" xfId="0" applyFont="1" applyBorder="1" applyAlignment="1">
      <alignment horizontal="center" vertical="center"/>
    </xf>
    <xf numFmtId="0" fontId="0" fillId="0" borderId="67" xfId="0" applyBorder="1" applyAlignment="1">
      <alignment horizontal="center" vertical="center"/>
    </xf>
    <xf numFmtId="0" fontId="0" fillId="0" borderId="68" xfId="0" applyBorder="1" applyAlignment="1">
      <alignment horizontal="center" vertical="center"/>
    </xf>
    <xf numFmtId="0" fontId="8" fillId="0" borderId="69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52" xfId="0" applyFont="1" applyBorder="1" applyAlignment="1">
      <alignment horizontal="center" vertical="center"/>
    </xf>
    <xf numFmtId="0" fontId="8" fillId="0" borderId="67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61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8" fillId="0" borderId="70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7" fillId="0" borderId="4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 wrapText="1"/>
    </xf>
    <xf numFmtId="0" fontId="11" fillId="0" borderId="56" xfId="0" applyFont="1" applyBorder="1" applyAlignment="1">
      <alignment horizontal="center" vertical="center"/>
    </xf>
    <xf numFmtId="0" fontId="8" fillId="0" borderId="41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5" fillId="0" borderId="63" xfId="0" applyFont="1" applyBorder="1" applyAlignment="1">
      <alignment horizontal="center" vertical="center"/>
    </xf>
    <xf numFmtId="0" fontId="0" fillId="0" borderId="17" xfId="0" applyFont="1" applyBorder="1" applyAlignment="1">
      <alignment horizontal="center" vertical="center"/>
    </xf>
    <xf numFmtId="0" fontId="18" fillId="0" borderId="48" xfId="0" applyFont="1" applyBorder="1" applyAlignment="1">
      <alignment horizontal="center" vertical="center"/>
    </xf>
    <xf numFmtId="0" fontId="17" fillId="0" borderId="48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8" fillId="0" borderId="37" xfId="0" applyFont="1" applyBorder="1" applyAlignment="1">
      <alignment horizontal="center" vertical="center"/>
    </xf>
    <xf numFmtId="0" fontId="7" fillId="0" borderId="66" xfId="0" applyFont="1" applyBorder="1" applyAlignment="1">
      <alignment horizontal="center" vertical="center"/>
    </xf>
    <xf numFmtId="0" fontId="7" fillId="0" borderId="55" xfId="0" applyFont="1" applyBorder="1" applyAlignment="1">
      <alignment horizontal="center" vertical="center"/>
    </xf>
    <xf numFmtId="0" fontId="0" fillId="0" borderId="5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 wrapText="1"/>
    </xf>
    <xf numFmtId="0" fontId="8" fillId="0" borderId="57" xfId="0" applyFont="1" applyBorder="1" applyAlignment="1">
      <alignment horizontal="center" vertical="center" wrapText="1"/>
    </xf>
    <xf numFmtId="0" fontId="7" fillId="0" borderId="71" xfId="0" applyFont="1" applyBorder="1" applyAlignment="1">
      <alignment horizontal="center" vertical="center"/>
    </xf>
    <xf numFmtId="0" fontId="7" fillId="0" borderId="65" xfId="0" applyFont="1" applyBorder="1" applyAlignment="1">
      <alignment horizontal="center" vertical="center"/>
    </xf>
    <xf numFmtId="0" fontId="11" fillId="0" borderId="44" xfId="0" applyFont="1" applyBorder="1" applyAlignment="1">
      <alignment horizontal="center" vertical="center"/>
    </xf>
    <xf numFmtId="0" fontId="8" fillId="0" borderId="66" xfId="0" applyFont="1" applyBorder="1" applyAlignment="1">
      <alignment horizontal="center" vertical="center" wrapText="1"/>
    </xf>
    <xf numFmtId="0" fontId="8" fillId="0" borderId="44" xfId="0" applyFont="1" applyBorder="1" applyAlignment="1">
      <alignment horizontal="center" vertical="center"/>
    </xf>
    <xf numFmtId="0" fontId="12" fillId="0" borderId="66" xfId="0" applyFont="1" applyBorder="1" applyAlignment="1">
      <alignment horizontal="center" vertical="center"/>
    </xf>
    <xf numFmtId="0" fontId="8" fillId="0" borderId="74" xfId="0" applyFont="1" applyBorder="1" applyAlignment="1">
      <alignment horizontal="center" vertical="center"/>
    </xf>
    <xf numFmtId="0" fontId="11" fillId="0" borderId="43" xfId="0" applyFont="1" applyBorder="1" applyAlignment="1">
      <alignment horizontal="center" vertical="center"/>
    </xf>
    <xf numFmtId="0" fontId="0" fillId="0" borderId="16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18" fillId="0" borderId="15" xfId="0" applyFont="1" applyBorder="1" applyAlignment="1">
      <alignment horizontal="center" vertical="center"/>
    </xf>
    <xf numFmtId="0" fontId="18" fillId="0" borderId="17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8" fillId="0" borderId="43" xfId="0" applyFont="1" applyBorder="1" applyAlignment="1">
      <alignment horizontal="center" vertical="center"/>
    </xf>
    <xf numFmtId="0" fontId="12" fillId="0" borderId="41" xfId="0" applyFont="1" applyBorder="1" applyAlignment="1">
      <alignment horizontal="center" vertical="center"/>
    </xf>
    <xf numFmtId="0" fontId="12" fillId="0" borderId="43" xfId="0" applyFont="1" applyBorder="1" applyAlignment="1">
      <alignment horizontal="center" vertical="center"/>
    </xf>
    <xf numFmtId="0" fontId="12" fillId="0" borderId="46" xfId="0" applyFont="1" applyBorder="1" applyAlignment="1">
      <alignment horizontal="center" vertical="center"/>
    </xf>
    <xf numFmtId="0" fontId="11" fillId="0" borderId="46" xfId="0" applyFont="1" applyBorder="1" applyAlignment="1">
      <alignment horizontal="center" vertical="center"/>
    </xf>
    <xf numFmtId="0" fontId="8" fillId="0" borderId="55" xfId="0" applyFont="1" applyBorder="1" applyAlignment="1">
      <alignment horizontal="center" vertical="center" wrapText="1"/>
    </xf>
    <xf numFmtId="0" fontId="7" fillId="0" borderId="70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0" fillId="0" borderId="37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5" fillId="0" borderId="55" xfId="0" applyFont="1" applyBorder="1" applyAlignment="1">
      <alignment horizontal="center" vertical="center"/>
    </xf>
    <xf numFmtId="0" fontId="18" fillId="0" borderId="45" xfId="0" applyFont="1" applyBorder="1" applyAlignment="1">
      <alignment horizontal="center" vertical="center"/>
    </xf>
    <xf numFmtId="0" fontId="8" fillId="0" borderId="46" xfId="0" applyFont="1" applyBorder="1" applyAlignment="1">
      <alignment horizontal="center" vertical="center"/>
    </xf>
    <xf numFmtId="0" fontId="18" fillId="0" borderId="16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8" fillId="0" borderId="26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0" fontId="8" fillId="0" borderId="75" xfId="0" applyFont="1" applyBorder="1" applyAlignment="1">
      <alignment horizontal="center" vertical="center"/>
    </xf>
    <xf numFmtId="0" fontId="5" fillId="0" borderId="66" xfId="0" applyFont="1" applyBorder="1" applyAlignment="1">
      <alignment horizontal="center" vertical="center"/>
    </xf>
    <xf numFmtId="0" fontId="5" fillId="0" borderId="51" xfId="0" applyFont="1" applyBorder="1" applyAlignment="1">
      <alignment horizontal="center" vertical="center"/>
    </xf>
    <xf numFmtId="0" fontId="9" fillId="0" borderId="55" xfId="0" applyFont="1" applyBorder="1" applyAlignment="1">
      <alignment horizontal="center" vertical="center"/>
    </xf>
    <xf numFmtId="0" fontId="9" fillId="0" borderId="51" xfId="0" applyFont="1" applyBorder="1" applyAlignment="1">
      <alignment horizontal="center" vertical="center"/>
    </xf>
    <xf numFmtId="0" fontId="9" fillId="0" borderId="49" xfId="0" applyFont="1" applyBorder="1" applyAlignment="1">
      <alignment horizontal="center" vertical="center"/>
    </xf>
    <xf numFmtId="0" fontId="8" fillId="0" borderId="51" xfId="0" applyFont="1" applyBorder="1" applyAlignment="1">
      <alignment horizontal="center" vertical="center" wrapText="1"/>
    </xf>
    <xf numFmtId="0" fontId="9" fillId="0" borderId="66" xfId="0" applyFont="1" applyBorder="1" applyAlignment="1">
      <alignment horizontal="center" vertical="center"/>
    </xf>
    <xf numFmtId="0" fontId="9" fillId="0" borderId="76" xfId="0" applyFont="1" applyBorder="1" applyAlignment="1">
      <alignment horizontal="center" vertical="center"/>
    </xf>
    <xf numFmtId="0" fontId="0" fillId="0" borderId="68" xfId="0" applyFont="1" applyBorder="1" applyAlignment="1">
      <alignment horizontal="center" vertical="center"/>
    </xf>
    <xf numFmtId="0" fontId="0" fillId="0" borderId="35" xfId="0" applyFont="1" applyBorder="1" applyAlignment="1">
      <alignment horizontal="center" vertical="center"/>
    </xf>
    <xf numFmtId="0" fontId="13" fillId="0" borderId="57" xfId="0" applyFont="1" applyBorder="1" applyAlignment="1">
      <alignment horizontal="center" vertical="center"/>
    </xf>
    <xf numFmtId="0" fontId="0" fillId="0" borderId="34" xfId="0" applyFont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0" fontId="0" fillId="0" borderId="44" xfId="0" applyFont="1" applyBorder="1" applyAlignment="1">
      <alignment horizontal="center" vertical="center"/>
    </xf>
    <xf numFmtId="0" fontId="5" fillId="0" borderId="71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70" xfId="0" applyBorder="1" applyAlignment="1">
      <alignment horizontal="center" vertical="center"/>
    </xf>
    <xf numFmtId="0" fontId="20" fillId="0" borderId="20" xfId="0" applyFont="1" applyBorder="1" applyAlignment="1">
      <alignment horizontal="center" vertical="center" wrapText="1"/>
    </xf>
    <xf numFmtId="0" fontId="20" fillId="0" borderId="20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" fontId="8" fillId="0" borderId="0" xfId="0" applyNumberFormat="1" applyFont="1" applyAlignment="1">
      <alignment horizontal="center" vertical="center"/>
    </xf>
    <xf numFmtId="1" fontId="8" fillId="0" borderId="31" xfId="0" applyNumberFormat="1" applyFont="1" applyBorder="1" applyAlignment="1">
      <alignment horizontal="center" vertical="center"/>
    </xf>
    <xf numFmtId="1" fontId="8" fillId="2" borderId="20" xfId="0" applyNumberFormat="1" applyFont="1" applyFill="1" applyBorder="1" applyAlignment="1">
      <alignment horizontal="center" vertical="center"/>
    </xf>
    <xf numFmtId="1" fontId="8" fillId="0" borderId="31" xfId="0" applyNumberFormat="1" applyFont="1" applyFill="1" applyBorder="1" applyAlignment="1">
      <alignment horizontal="center" vertical="center"/>
    </xf>
    <xf numFmtId="1" fontId="8" fillId="0" borderId="0" xfId="0" applyNumberFormat="1" applyFont="1" applyFill="1" applyAlignment="1">
      <alignment horizontal="center" vertical="center"/>
    </xf>
    <xf numFmtId="1" fontId="7" fillId="0" borderId="19" xfId="0" applyNumberFormat="1" applyFont="1" applyBorder="1" applyAlignment="1">
      <alignment horizontal="center" vertical="center"/>
    </xf>
    <xf numFmtId="1" fontId="7" fillId="0" borderId="3" xfId="0" applyNumberFormat="1" applyFont="1" applyBorder="1" applyAlignment="1">
      <alignment horizontal="center" vertical="center"/>
    </xf>
    <xf numFmtId="1" fontId="11" fillId="0" borderId="22" xfId="0" applyNumberFormat="1" applyFont="1" applyBorder="1" applyAlignment="1">
      <alignment horizontal="center" vertical="center"/>
    </xf>
    <xf numFmtId="1" fontId="0" fillId="0" borderId="36" xfId="0" applyNumberFormat="1" applyBorder="1" applyAlignment="1">
      <alignment horizontal="center" vertical="center"/>
    </xf>
    <xf numFmtId="1" fontId="0" fillId="0" borderId="0" xfId="0" applyNumberFormat="1" applyBorder="1" applyAlignment="1">
      <alignment horizontal="center" vertical="center"/>
    </xf>
    <xf numFmtId="1" fontId="8" fillId="0" borderId="19" xfId="0" applyNumberFormat="1" applyFont="1" applyBorder="1" applyAlignment="1">
      <alignment horizontal="center" vertical="center"/>
    </xf>
    <xf numFmtId="1" fontId="8" fillId="0" borderId="3" xfId="0" applyNumberFormat="1" applyFont="1" applyBorder="1" applyAlignment="1">
      <alignment horizontal="center" vertical="center"/>
    </xf>
    <xf numFmtId="1" fontId="8" fillId="0" borderId="12" xfId="0" applyNumberFormat="1" applyFont="1" applyBorder="1" applyAlignment="1">
      <alignment horizontal="center" vertical="center"/>
    </xf>
    <xf numFmtId="1" fontId="11" fillId="0" borderId="31" xfId="0" applyNumberFormat="1" applyFont="1" applyBorder="1" applyAlignment="1">
      <alignment horizontal="center" vertical="center"/>
    </xf>
    <xf numFmtId="1" fontId="0" fillId="0" borderId="48" xfId="0" applyNumberFormat="1" applyFill="1" applyBorder="1" applyAlignment="1">
      <alignment horizontal="center" vertical="center"/>
    </xf>
    <xf numFmtId="1" fontId="8" fillId="0" borderId="70" xfId="0" applyNumberFormat="1" applyFont="1" applyBorder="1" applyAlignment="1">
      <alignment horizontal="center" vertical="center"/>
    </xf>
    <xf numFmtId="1" fontId="11" fillId="0" borderId="9" xfId="0" applyNumberFormat="1" applyFont="1" applyBorder="1" applyAlignment="1">
      <alignment horizontal="center" vertical="center"/>
    </xf>
    <xf numFmtId="1" fontId="5" fillId="0" borderId="36" xfId="0" applyNumberFormat="1" applyFont="1" applyBorder="1" applyAlignment="1">
      <alignment horizontal="center" vertical="center"/>
    </xf>
    <xf numFmtId="1" fontId="14" fillId="0" borderId="0" xfId="0" applyNumberFormat="1" applyFont="1" applyBorder="1" applyAlignment="1">
      <alignment horizontal="center" vertical="center"/>
    </xf>
    <xf numFmtId="1" fontId="14" fillId="0" borderId="0" xfId="0" applyNumberFormat="1" applyFont="1" applyFill="1" applyBorder="1" applyAlignment="1">
      <alignment horizontal="center" vertical="center"/>
    </xf>
    <xf numFmtId="1" fontId="21" fillId="0" borderId="3" xfId="0" applyNumberFormat="1" applyFont="1" applyBorder="1" applyAlignment="1">
      <alignment horizontal="center" vertical="center"/>
    </xf>
    <xf numFmtId="0" fontId="22" fillId="0" borderId="22" xfId="0" applyFont="1" applyBorder="1" applyAlignment="1">
      <alignment horizontal="center" vertical="center" wrapText="1"/>
    </xf>
    <xf numFmtId="0" fontId="23" fillId="0" borderId="66" xfId="0" applyFont="1" applyBorder="1" applyAlignment="1">
      <alignment horizontal="center" vertical="center"/>
    </xf>
    <xf numFmtId="0" fontId="23" fillId="0" borderId="55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3" fillId="0" borderId="50" xfId="0" applyFont="1" applyBorder="1" applyAlignment="1">
      <alignment horizontal="center" vertical="center"/>
    </xf>
    <xf numFmtId="0" fontId="23" fillId="0" borderId="62" xfId="0" applyFont="1" applyBorder="1" applyAlignment="1">
      <alignment horizontal="center" vertical="center"/>
    </xf>
    <xf numFmtId="0" fontId="23" fillId="0" borderId="71" xfId="0" applyFont="1" applyBorder="1" applyAlignment="1">
      <alignment horizontal="center" vertical="center"/>
    </xf>
    <xf numFmtId="0" fontId="23" fillId="0" borderId="64" xfId="0" applyFont="1" applyBorder="1" applyAlignment="1">
      <alignment horizontal="center" vertical="center"/>
    </xf>
    <xf numFmtId="0" fontId="23" fillId="0" borderId="77" xfId="0" applyFont="1" applyBorder="1" applyAlignment="1">
      <alignment horizontal="center" vertical="center"/>
    </xf>
    <xf numFmtId="0" fontId="23" fillId="0" borderId="20" xfId="0" applyFont="1" applyBorder="1" applyAlignment="1">
      <alignment horizontal="center" vertical="center"/>
    </xf>
    <xf numFmtId="0" fontId="23" fillId="0" borderId="23" xfId="0" applyFont="1" applyBorder="1" applyAlignment="1">
      <alignment horizontal="center" vertical="center"/>
    </xf>
    <xf numFmtId="0" fontId="23" fillId="0" borderId="57" xfId="0" applyFont="1" applyBorder="1" applyAlignment="1">
      <alignment horizontal="center" vertical="center"/>
    </xf>
    <xf numFmtId="0" fontId="23" fillId="0" borderId="63" xfId="0" applyFont="1" applyBorder="1" applyAlignment="1">
      <alignment horizontal="center" vertical="center"/>
    </xf>
    <xf numFmtId="0" fontId="23" fillId="0" borderId="65" xfId="0" applyFont="1" applyBorder="1" applyAlignment="1">
      <alignment horizontal="center" vertical="center"/>
    </xf>
    <xf numFmtId="0" fontId="23" fillId="0" borderId="22" xfId="0" applyFont="1" applyBorder="1" applyAlignment="1">
      <alignment horizontal="center" vertical="center"/>
    </xf>
    <xf numFmtId="0" fontId="23" fillId="0" borderId="52" xfId="0" applyFont="1" applyBorder="1" applyAlignment="1">
      <alignment horizontal="center" vertical="center"/>
    </xf>
    <xf numFmtId="0" fontId="23" fillId="0" borderId="21" xfId="0" applyFont="1" applyBorder="1" applyAlignment="1">
      <alignment horizontal="center" vertical="center"/>
    </xf>
    <xf numFmtId="0" fontId="23" fillId="0" borderId="31" xfId="0" applyFont="1" applyBorder="1" applyAlignment="1">
      <alignment horizontal="center" vertical="center"/>
    </xf>
    <xf numFmtId="0" fontId="23" fillId="0" borderId="10" xfId="0" applyFont="1" applyBorder="1" applyAlignment="1">
      <alignment horizontal="center" vertical="center"/>
    </xf>
    <xf numFmtId="0" fontId="23" fillId="0" borderId="9" xfId="0" applyFont="1" applyBorder="1" applyAlignment="1">
      <alignment horizontal="center" vertical="center"/>
    </xf>
    <xf numFmtId="0" fontId="23" fillId="0" borderId="56" xfId="0" applyFont="1" applyBorder="1" applyAlignment="1">
      <alignment horizontal="center" vertical="center"/>
    </xf>
    <xf numFmtId="0" fontId="23" fillId="0" borderId="51" xfId="0" applyFont="1" applyBorder="1" applyAlignment="1">
      <alignment horizontal="center" vertical="center"/>
    </xf>
    <xf numFmtId="0" fontId="23" fillId="0" borderId="49" xfId="0" applyFont="1" applyBorder="1" applyAlignment="1">
      <alignment horizontal="center" vertical="center"/>
    </xf>
    <xf numFmtId="0" fontId="23" fillId="0" borderId="0" xfId="0" applyFont="1" applyBorder="1" applyAlignment="1">
      <alignment horizontal="center" vertical="center"/>
    </xf>
    <xf numFmtId="0" fontId="23" fillId="0" borderId="24" xfId="0" applyFont="1" applyBorder="1" applyAlignment="1">
      <alignment horizontal="center" vertical="center"/>
    </xf>
    <xf numFmtId="0" fontId="23" fillId="0" borderId="54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17" fillId="0" borderId="42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25" fillId="0" borderId="22" xfId="0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/>
    </xf>
    <xf numFmtId="0" fontId="16" fillId="0" borderId="31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6" fillId="0" borderId="66" xfId="0" applyFont="1" applyBorder="1" applyAlignment="1">
      <alignment horizontal="center" vertical="center"/>
    </xf>
    <xf numFmtId="0" fontId="16" fillId="0" borderId="55" xfId="0" applyFont="1" applyBorder="1" applyAlignment="1">
      <alignment horizontal="center" vertical="center"/>
    </xf>
    <xf numFmtId="0" fontId="16" fillId="0" borderId="51" xfId="0" applyFont="1" applyBorder="1" applyAlignment="1">
      <alignment horizontal="center" vertical="center"/>
    </xf>
    <xf numFmtId="0" fontId="16" fillId="0" borderId="49" xfId="0" applyFont="1" applyBorder="1" applyAlignment="1">
      <alignment horizontal="center" vertical="center"/>
    </xf>
    <xf numFmtId="0" fontId="16" fillId="0" borderId="76" xfId="0" applyFont="1" applyBorder="1" applyAlignment="1">
      <alignment horizontal="center" vertical="center"/>
    </xf>
    <xf numFmtId="0" fontId="16" fillId="0" borderId="52" xfId="0" applyFont="1" applyBorder="1" applyAlignment="1">
      <alignment horizontal="center" vertical="center"/>
    </xf>
    <xf numFmtId="0" fontId="16" fillId="0" borderId="50" xfId="0" applyFont="1" applyBorder="1" applyAlignment="1">
      <alignment horizontal="center" vertical="center"/>
    </xf>
    <xf numFmtId="0" fontId="16" fillId="0" borderId="67" xfId="0" applyFont="1" applyBorder="1" applyAlignment="1">
      <alignment horizontal="center" vertical="center"/>
    </xf>
    <xf numFmtId="0" fontId="16" fillId="0" borderId="60" xfId="0" applyFont="1" applyBorder="1" applyAlignment="1">
      <alignment horizontal="center" vertical="center"/>
    </xf>
    <xf numFmtId="0" fontId="16" fillId="0" borderId="61" xfId="0" applyFont="1" applyBorder="1" applyAlignment="1">
      <alignment horizontal="center" vertical="center"/>
    </xf>
    <xf numFmtId="0" fontId="16" fillId="0" borderId="59" xfId="0" applyFont="1" applyBorder="1" applyAlignment="1">
      <alignment horizontal="center" vertical="center"/>
    </xf>
    <xf numFmtId="0" fontId="16" fillId="0" borderId="22" xfId="0" applyFont="1" applyBorder="1" applyAlignment="1">
      <alignment horizontal="center" vertical="center" wrapText="1"/>
    </xf>
    <xf numFmtId="0" fontId="16" fillId="0" borderId="29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28" xfId="0" applyFont="1" applyBorder="1" applyAlignment="1">
      <alignment horizontal="center" vertical="center"/>
    </xf>
    <xf numFmtId="0" fontId="16" fillId="0" borderId="56" xfId="0" applyFont="1" applyBorder="1" applyAlignment="1">
      <alignment horizontal="center" vertical="center"/>
    </xf>
    <xf numFmtId="0" fontId="16" fillId="0" borderId="20" xfId="0" applyFont="1" applyBorder="1" applyAlignment="1">
      <alignment horizontal="center" vertical="center" wrapText="1"/>
    </xf>
    <xf numFmtId="0" fontId="16" fillId="0" borderId="23" xfId="0" applyFont="1" applyBorder="1" applyAlignment="1">
      <alignment horizontal="center" vertical="center"/>
    </xf>
    <xf numFmtId="0" fontId="25" fillId="0" borderId="59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1" fontId="26" fillId="0" borderId="0" xfId="0" applyNumberFormat="1" applyFont="1" applyFill="1" applyAlignment="1">
      <alignment horizontal="center" vertical="center"/>
    </xf>
    <xf numFmtId="1" fontId="23" fillId="0" borderId="3" xfId="0" applyNumberFormat="1" applyFont="1" applyBorder="1" applyAlignment="1">
      <alignment horizontal="center" vertical="center"/>
    </xf>
    <xf numFmtId="1" fontId="23" fillId="0" borderId="12" xfId="0" applyNumberFormat="1" applyFont="1" applyFill="1" applyBorder="1" applyAlignment="1">
      <alignment horizontal="center" vertical="center"/>
    </xf>
    <xf numFmtId="1" fontId="26" fillId="0" borderId="36" xfId="0" applyNumberFormat="1" applyFont="1" applyBorder="1" applyAlignment="1">
      <alignment horizontal="center" vertical="center"/>
    </xf>
    <xf numFmtId="1" fontId="27" fillId="0" borderId="0" xfId="0" applyNumberFormat="1" applyFont="1" applyBorder="1" applyAlignment="1">
      <alignment horizontal="center" vertical="center"/>
    </xf>
    <xf numFmtId="1" fontId="26" fillId="0" borderId="0" xfId="0" applyNumberFormat="1" applyFont="1" applyFill="1" applyBorder="1" applyAlignment="1">
      <alignment horizontal="center" vertical="center"/>
    </xf>
    <xf numFmtId="1" fontId="28" fillId="0" borderId="36" xfId="0" applyNumberFormat="1" applyFont="1" applyBorder="1" applyAlignment="1">
      <alignment horizontal="center" vertical="center"/>
    </xf>
    <xf numFmtId="1" fontId="23" fillId="0" borderId="0" xfId="0" applyNumberFormat="1" applyFont="1" applyBorder="1" applyAlignment="1">
      <alignment horizontal="center" vertical="center"/>
    </xf>
    <xf numFmtId="1" fontId="23" fillId="0" borderId="0" xfId="0" applyNumberFormat="1" applyFont="1" applyFill="1" applyBorder="1" applyAlignment="1">
      <alignment horizontal="center" vertical="center"/>
    </xf>
    <xf numFmtId="1" fontId="29" fillId="0" borderId="22" xfId="0" applyNumberFormat="1" applyFont="1" applyFill="1" applyBorder="1" applyAlignment="1">
      <alignment horizontal="center" vertical="center"/>
    </xf>
    <xf numFmtId="1" fontId="29" fillId="0" borderId="20" xfId="0" applyNumberFormat="1" applyFont="1" applyFill="1" applyBorder="1" applyAlignment="1">
      <alignment horizontal="center" vertical="center"/>
    </xf>
    <xf numFmtId="1" fontId="29" fillId="0" borderId="9" xfId="0" applyNumberFormat="1" applyFont="1" applyFill="1" applyBorder="1" applyAlignment="1">
      <alignment horizontal="center" vertical="center"/>
    </xf>
    <xf numFmtId="1" fontId="29" fillId="0" borderId="31" xfId="0" applyNumberFormat="1" applyFont="1" applyFill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16" fillId="0" borderId="65" xfId="0" applyFont="1" applyBorder="1" applyAlignment="1">
      <alignment horizontal="center" vertical="center"/>
    </xf>
    <xf numFmtId="0" fontId="31" fillId="0" borderId="41" xfId="0" applyFont="1" applyBorder="1" applyAlignment="1">
      <alignment horizontal="center" vertical="center"/>
    </xf>
    <xf numFmtId="0" fontId="18" fillId="0" borderId="65" xfId="0" applyFont="1" applyBorder="1" applyAlignment="1">
      <alignment horizontal="center" vertical="center"/>
    </xf>
    <xf numFmtId="0" fontId="18" fillId="0" borderId="62" xfId="0" applyFont="1" applyBorder="1" applyAlignment="1">
      <alignment horizontal="center" vertical="center"/>
    </xf>
    <xf numFmtId="0" fontId="18" fillId="0" borderId="71" xfId="0" applyFont="1" applyBorder="1" applyAlignment="1">
      <alignment horizontal="center" vertical="center"/>
    </xf>
    <xf numFmtId="0" fontId="18" fillId="0" borderId="63" xfId="0" applyFont="1" applyBorder="1" applyAlignment="1">
      <alignment horizontal="center" vertical="center"/>
    </xf>
    <xf numFmtId="0" fontId="18" fillId="0" borderId="64" xfId="0" applyFont="1" applyBorder="1" applyAlignment="1">
      <alignment horizontal="center" vertical="center"/>
    </xf>
    <xf numFmtId="0" fontId="5" fillId="0" borderId="62" xfId="0" applyFont="1" applyBorder="1" applyAlignment="1">
      <alignment horizontal="center" vertical="center"/>
    </xf>
    <xf numFmtId="0" fontId="18" fillId="0" borderId="49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18" fillId="0" borderId="25" xfId="0" applyFont="1" applyBorder="1" applyAlignment="1">
      <alignment horizontal="center" vertical="center"/>
    </xf>
    <xf numFmtId="0" fontId="5" fillId="0" borderId="64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18" fillId="0" borderId="66" xfId="0" applyFont="1" applyBorder="1" applyAlignment="1">
      <alignment horizontal="center" vertical="center"/>
    </xf>
    <xf numFmtId="0" fontId="18" fillId="0" borderId="55" xfId="0" applyFont="1" applyBorder="1" applyAlignment="1">
      <alignment horizontal="center" vertical="center"/>
    </xf>
    <xf numFmtId="0" fontId="18" fillId="0" borderId="51" xfId="0" applyFont="1" applyBorder="1" applyAlignment="1">
      <alignment horizontal="center" vertical="center"/>
    </xf>
    <xf numFmtId="0" fontId="0" fillId="0" borderId="36" xfId="0" applyFont="1" applyBorder="1" applyAlignment="1">
      <alignment horizontal="center" vertical="center"/>
    </xf>
    <xf numFmtId="0" fontId="7" fillId="0" borderId="53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18" fillId="0" borderId="56" xfId="0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0" fontId="0" fillId="0" borderId="42" xfId="0" applyFont="1" applyBorder="1" applyAlignment="1">
      <alignment horizontal="center" vertical="center"/>
    </xf>
    <xf numFmtId="0" fontId="0" fillId="0" borderId="41" xfId="0" applyFont="1" applyBorder="1" applyAlignment="1">
      <alignment horizontal="center" vertical="center"/>
    </xf>
    <xf numFmtId="0" fontId="0" fillId="0" borderId="38" xfId="0" applyFont="1" applyBorder="1" applyAlignment="1">
      <alignment horizontal="center" vertical="center"/>
    </xf>
    <xf numFmtId="0" fontId="0" fillId="0" borderId="40" xfId="0" applyFont="1" applyBorder="1" applyAlignment="1">
      <alignment horizontal="center" vertical="center"/>
    </xf>
    <xf numFmtId="0" fontId="7" fillId="0" borderId="72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0" fillId="0" borderId="45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7" fillId="0" borderId="76" xfId="0" applyFont="1" applyBorder="1" applyAlignment="1">
      <alignment horizontal="center" vertical="center"/>
    </xf>
    <xf numFmtId="0" fontId="15" fillId="0" borderId="55" xfId="0" applyFont="1" applyBorder="1" applyAlignment="1">
      <alignment horizontal="center" vertical="center"/>
    </xf>
    <xf numFmtId="0" fontId="16" fillId="0" borderId="55" xfId="0" applyFont="1" applyBorder="1" applyAlignment="1">
      <alignment horizontal="center" vertical="center" wrapText="1"/>
    </xf>
    <xf numFmtId="1" fontId="0" fillId="0" borderId="37" xfId="0" applyNumberFormat="1" applyFont="1" applyBorder="1" applyAlignment="1">
      <alignment horizontal="center" vertical="center"/>
    </xf>
    <xf numFmtId="1" fontId="0" fillId="0" borderId="38" xfId="0" applyNumberFormat="1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32" fillId="0" borderId="44" xfId="0" applyFont="1" applyBorder="1" applyAlignment="1">
      <alignment horizontal="center" vertical="center"/>
    </xf>
    <xf numFmtId="0" fontId="16" fillId="0" borderId="30" xfId="0" applyFont="1" applyBorder="1" applyAlignment="1">
      <alignment horizontal="center" vertical="center"/>
    </xf>
    <xf numFmtId="0" fontId="0" fillId="0" borderId="43" xfId="0" applyFont="1" applyBorder="1" applyAlignment="1">
      <alignment horizontal="center" vertical="center"/>
    </xf>
    <xf numFmtId="0" fontId="7" fillId="0" borderId="54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" fontId="0" fillId="0" borderId="35" xfId="0" applyNumberFormat="1" applyFont="1" applyBorder="1" applyAlignment="1">
      <alignment horizontal="center" vertical="center"/>
    </xf>
    <xf numFmtId="1" fontId="0" fillId="0" borderId="36" xfId="0" applyNumberFormat="1" applyFont="1" applyBorder="1" applyAlignment="1">
      <alignment horizontal="center" vertical="center"/>
    </xf>
    <xf numFmtId="0" fontId="8" fillId="0" borderId="50" xfId="0" applyFont="1" applyBorder="1" applyAlignment="1">
      <alignment horizontal="center" vertical="center" wrapText="1"/>
    </xf>
    <xf numFmtId="0" fontId="12" fillId="0" borderId="50" xfId="0" applyFont="1" applyBorder="1" applyAlignment="1">
      <alignment horizontal="center" vertical="center"/>
    </xf>
    <xf numFmtId="0" fontId="32" fillId="0" borderId="40" xfId="0" applyFont="1" applyBorder="1" applyAlignment="1">
      <alignment horizontal="center" vertical="center"/>
    </xf>
    <xf numFmtId="0" fontId="0" fillId="0" borderId="29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11" fillId="0" borderId="65" xfId="0" applyFont="1" applyBorder="1" applyAlignment="1">
      <alignment horizontal="center" vertical="center"/>
    </xf>
    <xf numFmtId="1" fontId="29" fillId="0" borderId="65" xfId="0" applyNumberFormat="1" applyFont="1" applyFill="1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33" fillId="3" borderId="20" xfId="0" applyFont="1" applyFill="1" applyBorder="1" applyAlignment="1">
      <alignment horizontal="center" vertical="center"/>
    </xf>
    <xf numFmtId="0" fontId="34" fillId="0" borderId="9" xfId="0" applyFont="1" applyBorder="1" applyAlignment="1">
      <alignment horizontal="center" vertical="center"/>
    </xf>
    <xf numFmtId="0" fontId="34" fillId="0" borderId="31" xfId="0" applyFont="1" applyBorder="1" applyAlignment="1">
      <alignment horizontal="center" vertical="center"/>
    </xf>
    <xf numFmtId="0" fontId="34" fillId="0" borderId="10" xfId="0" applyFont="1" applyBorder="1" applyAlignment="1">
      <alignment horizontal="center" vertical="center"/>
    </xf>
    <xf numFmtId="186" fontId="9" fillId="0" borderId="0" xfId="0" applyNumberFormat="1" applyFont="1" applyAlignment="1">
      <alignment horizontal="center" vertical="center"/>
    </xf>
    <xf numFmtId="186" fontId="0" fillId="0" borderId="41" xfId="0" applyNumberFormat="1" applyBorder="1" applyAlignment="1">
      <alignment horizontal="center" vertical="center"/>
    </xf>
    <xf numFmtId="186" fontId="0" fillId="0" borderId="46" xfId="0" applyNumberFormat="1" applyBorder="1" applyAlignment="1">
      <alignment horizontal="center" vertical="center"/>
    </xf>
    <xf numFmtId="186" fontId="12" fillId="0" borderId="0" xfId="0" applyNumberFormat="1" applyFont="1" applyAlignment="1">
      <alignment horizontal="center" vertical="center"/>
    </xf>
    <xf numFmtId="186" fontId="35" fillId="0" borderId="0" xfId="0" applyNumberFormat="1" applyFont="1" applyBorder="1" applyAlignment="1">
      <alignment horizontal="center" vertical="center"/>
    </xf>
    <xf numFmtId="186" fontId="14" fillId="0" borderId="0" xfId="0" applyNumberFormat="1" applyFont="1" applyBorder="1" applyAlignment="1">
      <alignment horizontal="center" vertical="center"/>
    </xf>
    <xf numFmtId="1" fontId="16" fillId="0" borderId="31" xfId="0" applyNumberFormat="1" applyFont="1" applyFill="1" applyBorder="1" applyAlignment="1">
      <alignment horizontal="center" vertical="center"/>
    </xf>
    <xf numFmtId="0" fontId="16" fillId="0" borderId="55" xfId="0" applyFont="1" applyFill="1" applyBorder="1" applyAlignment="1">
      <alignment horizontal="center" vertical="center"/>
    </xf>
    <xf numFmtId="0" fontId="8" fillId="0" borderId="49" xfId="0" applyFont="1" applyFill="1" applyBorder="1" applyAlignment="1">
      <alignment horizontal="center" vertical="center"/>
    </xf>
    <xf numFmtId="0" fontId="8" fillId="0" borderId="55" xfId="0" applyFont="1" applyFill="1" applyBorder="1" applyAlignment="1">
      <alignment horizontal="center" vertical="center"/>
    </xf>
    <xf numFmtId="0" fontId="8" fillId="4" borderId="31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61" xfId="0" applyFont="1" applyFill="1" applyBorder="1" applyAlignment="1">
      <alignment horizontal="center" vertical="center"/>
    </xf>
    <xf numFmtId="0" fontId="8" fillId="4" borderId="9" xfId="0" applyFont="1" applyFill="1" applyBorder="1" applyAlignment="1">
      <alignment horizontal="center" vertical="center"/>
    </xf>
    <xf numFmtId="1" fontId="8" fillId="0" borderId="22" xfId="0" applyNumberFormat="1" applyFont="1" applyFill="1" applyBorder="1" applyAlignment="1">
      <alignment horizontal="center" vertical="center"/>
    </xf>
    <xf numFmtId="0" fontId="8" fillId="0" borderId="67" xfId="0" applyFont="1" applyFill="1" applyBorder="1" applyAlignment="1">
      <alignment horizontal="center" vertical="center"/>
    </xf>
    <xf numFmtId="0" fontId="8" fillId="0" borderId="58" xfId="0" applyFont="1" applyFill="1" applyBorder="1" applyAlignment="1">
      <alignment horizontal="center" vertical="center"/>
    </xf>
    <xf numFmtId="0" fontId="8" fillId="0" borderId="53" xfId="0" applyFont="1" applyFill="1" applyBorder="1" applyAlignment="1">
      <alignment horizontal="center" vertical="center"/>
    </xf>
    <xf numFmtId="0" fontId="34" fillId="0" borderId="52" xfId="0" applyFont="1" applyBorder="1" applyAlignment="1">
      <alignment horizontal="center" vertical="center"/>
    </xf>
    <xf numFmtId="186" fontId="21" fillId="0" borderId="65" xfId="0" applyNumberFormat="1" applyFont="1" applyBorder="1" applyAlignment="1">
      <alignment horizontal="center" vertical="center"/>
    </xf>
    <xf numFmtId="0" fontId="34" fillId="0" borderId="65" xfId="0" applyFont="1" applyBorder="1" applyAlignment="1">
      <alignment horizontal="center" vertical="center"/>
    </xf>
    <xf numFmtId="0" fontId="34" fillId="0" borderId="62" xfId="0" applyFont="1" applyBorder="1" applyAlignment="1">
      <alignment horizontal="center" vertical="center"/>
    </xf>
    <xf numFmtId="1" fontId="7" fillId="0" borderId="36" xfId="0" applyNumberFormat="1" applyFont="1" applyBorder="1" applyAlignment="1">
      <alignment horizontal="center" vertical="center"/>
    </xf>
    <xf numFmtId="1" fontId="23" fillId="0" borderId="36" xfId="0" applyNumberFormat="1" applyFont="1" applyBorder="1" applyAlignment="1">
      <alignment horizontal="center" vertical="center"/>
    </xf>
    <xf numFmtId="1" fontId="7" fillId="0" borderId="34" xfId="0" applyNumberFormat="1" applyFont="1" applyBorder="1" applyAlignment="1">
      <alignment horizontal="center" vertical="center"/>
    </xf>
    <xf numFmtId="1" fontId="23" fillId="0" borderId="34" xfId="0" applyNumberFormat="1" applyFont="1" applyBorder="1" applyAlignment="1">
      <alignment horizontal="center" vertical="center"/>
    </xf>
    <xf numFmtId="1" fontId="7" fillId="0" borderId="35" xfId="0" applyNumberFormat="1" applyFont="1" applyBorder="1" applyAlignment="1">
      <alignment horizontal="center" vertical="center"/>
    </xf>
    <xf numFmtId="1" fontId="23" fillId="0" borderId="4" xfId="0" applyNumberFormat="1" applyFont="1" applyFill="1" applyBorder="1" applyAlignment="1">
      <alignment horizontal="center" vertical="center"/>
    </xf>
    <xf numFmtId="1" fontId="23" fillId="0" borderId="25" xfId="0" applyNumberFormat="1" applyFont="1" applyFill="1" applyBorder="1" applyAlignment="1">
      <alignment horizontal="center" vertical="center"/>
    </xf>
    <xf numFmtId="1" fontId="21" fillId="0" borderId="19" xfId="0" applyNumberFormat="1" applyFont="1" applyBorder="1" applyAlignment="1">
      <alignment horizontal="center" vertical="center"/>
    </xf>
    <xf numFmtId="1" fontId="13" fillId="0" borderId="22" xfId="0" applyNumberFormat="1" applyFont="1" applyBorder="1" applyAlignment="1">
      <alignment horizontal="center" vertical="center"/>
    </xf>
    <xf numFmtId="1" fontId="13" fillId="0" borderId="31" xfId="0" applyNumberFormat="1" applyFont="1" applyBorder="1" applyAlignment="1">
      <alignment horizontal="center" vertical="center"/>
    </xf>
    <xf numFmtId="1" fontId="11" fillId="0" borderId="10" xfId="0" applyNumberFormat="1" applyFont="1" applyBorder="1" applyAlignment="1">
      <alignment horizontal="center" vertical="center"/>
    </xf>
    <xf numFmtId="1" fontId="12" fillId="0" borderId="22" xfId="0" applyNumberFormat="1" applyFont="1" applyBorder="1" applyAlignment="1">
      <alignment horizontal="center" vertical="center"/>
    </xf>
    <xf numFmtId="1" fontId="0" fillId="0" borderId="34" xfId="0" applyNumberFormat="1" applyFont="1" applyBorder="1" applyAlignment="1">
      <alignment horizontal="center" vertical="center"/>
    </xf>
    <xf numFmtId="1" fontId="0" fillId="0" borderId="1" xfId="0" applyNumberFormat="1" applyFont="1" applyBorder="1" applyAlignment="1">
      <alignment horizontal="center" vertical="center"/>
    </xf>
    <xf numFmtId="1" fontId="8" fillId="0" borderId="4" xfId="0" applyNumberFormat="1" applyFont="1" applyBorder="1" applyAlignment="1">
      <alignment horizontal="center" vertical="center"/>
    </xf>
    <xf numFmtId="1" fontId="8" fillId="0" borderId="28" xfId="0" applyNumberFormat="1" applyFont="1" applyBorder="1" applyAlignment="1">
      <alignment horizontal="center" vertical="center"/>
    </xf>
    <xf numFmtId="1" fontId="0" fillId="0" borderId="45" xfId="0" applyNumberFormat="1" applyFont="1" applyBorder="1" applyAlignment="1">
      <alignment horizontal="center" vertical="center"/>
    </xf>
    <xf numFmtId="1" fontId="0" fillId="0" borderId="26" xfId="0" applyNumberFormat="1" applyFont="1" applyBorder="1" applyAlignment="1">
      <alignment horizontal="center" vertical="center"/>
    </xf>
    <xf numFmtId="1" fontId="8" fillId="0" borderId="27" xfId="0" applyNumberFormat="1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16" fillId="0" borderId="62" xfId="0" applyFont="1" applyBorder="1" applyAlignment="1">
      <alignment horizontal="center" vertical="center"/>
    </xf>
    <xf numFmtId="0" fontId="11" fillId="0" borderId="63" xfId="0" applyFont="1" applyBorder="1" applyAlignment="1">
      <alignment horizontal="center" vertical="center"/>
    </xf>
    <xf numFmtId="0" fontId="11" fillId="0" borderId="66" xfId="0" applyFont="1" applyBorder="1" applyAlignment="1">
      <alignment horizontal="center" vertical="center"/>
    </xf>
    <xf numFmtId="0" fontId="11" fillId="0" borderId="55" xfId="0" applyFont="1" applyBorder="1" applyAlignment="1">
      <alignment horizontal="center" vertical="center"/>
    </xf>
    <xf numFmtId="0" fontId="11" fillId="0" borderId="49" xfId="0" applyFont="1" applyBorder="1" applyAlignment="1">
      <alignment horizontal="center" vertical="center"/>
    </xf>
    <xf numFmtId="0" fontId="11" fillId="0" borderId="50" xfId="0" applyFont="1" applyBorder="1" applyAlignment="1">
      <alignment horizontal="center" vertical="center"/>
    </xf>
    <xf numFmtId="0" fontId="35" fillId="0" borderId="21" xfId="0" applyFont="1" applyBorder="1" applyAlignment="1">
      <alignment horizontal="center" vertical="center"/>
    </xf>
    <xf numFmtId="0" fontId="35" fillId="0" borderId="31" xfId="0" applyFont="1" applyBorder="1" applyAlignment="1">
      <alignment horizontal="center" vertical="center"/>
    </xf>
    <xf numFmtId="0" fontId="35" fillId="0" borderId="10" xfId="0" applyFont="1" applyBorder="1" applyAlignment="1">
      <alignment horizontal="center" vertical="center"/>
    </xf>
    <xf numFmtId="0" fontId="35" fillId="0" borderId="52" xfId="0" applyFont="1" applyBorder="1" applyAlignment="1">
      <alignment horizontal="center" vertical="center"/>
    </xf>
    <xf numFmtId="0" fontId="35" fillId="0" borderId="9" xfId="0" applyFont="1" applyBorder="1" applyAlignment="1">
      <alignment horizontal="center" vertical="center"/>
    </xf>
    <xf numFmtId="0" fontId="18" fillId="0" borderId="68" xfId="0" applyFont="1" applyBorder="1" applyAlignment="1">
      <alignment horizontal="center" vertical="center"/>
    </xf>
    <xf numFmtId="0" fontId="11" fillId="0" borderId="71" xfId="0" applyFont="1" applyBorder="1" applyAlignment="1">
      <alignment horizontal="center" vertical="center"/>
    </xf>
    <xf numFmtId="0" fontId="11" fillId="0" borderId="62" xfId="0" applyFont="1" applyBorder="1" applyAlignment="1">
      <alignment horizontal="center" vertical="center"/>
    </xf>
    <xf numFmtId="0" fontId="11" fillId="0" borderId="64" xfId="0" applyFont="1" applyBorder="1" applyAlignment="1">
      <alignment horizontal="center" vertical="center"/>
    </xf>
    <xf numFmtId="0" fontId="0" fillId="0" borderId="28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35" fillId="0" borderId="24" xfId="0" applyFont="1" applyBorder="1" applyAlignment="1">
      <alignment horizontal="center" vertical="center"/>
    </xf>
    <xf numFmtId="0" fontId="18" fillId="0" borderId="50" xfId="0" applyFont="1" applyBorder="1" applyAlignment="1">
      <alignment horizontal="center" vertical="center"/>
    </xf>
    <xf numFmtId="0" fontId="17" fillId="0" borderId="30" xfId="0" applyFont="1" applyBorder="1" applyAlignment="1">
      <alignment horizontal="center" vertical="center"/>
    </xf>
    <xf numFmtId="0" fontId="34" fillId="0" borderId="22" xfId="0" applyFont="1" applyBorder="1" applyAlignment="1">
      <alignment horizontal="center" vertical="center"/>
    </xf>
    <xf numFmtId="0" fontId="34" fillId="0" borderId="24" xfId="0" applyFont="1" applyBorder="1" applyAlignment="1">
      <alignment horizontal="center" vertical="center"/>
    </xf>
    <xf numFmtId="0" fontId="11" fillId="0" borderId="27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6" fillId="0" borderId="64" xfId="0" applyFont="1" applyBorder="1" applyAlignment="1">
      <alignment horizontal="center" vertical="center"/>
    </xf>
    <xf numFmtId="0" fontId="0" fillId="0" borderId="76" xfId="0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9" fillId="0" borderId="52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34" fillId="0" borderId="57" xfId="0" applyFont="1" applyBorder="1" applyAlignment="1">
      <alignment horizontal="center" vertical="center"/>
    </xf>
    <xf numFmtId="0" fontId="34" fillId="0" borderId="63" xfId="0" applyFont="1" applyBorder="1" applyAlignment="1">
      <alignment horizontal="center" vertical="center"/>
    </xf>
    <xf numFmtId="1" fontId="3" fillId="0" borderId="12" xfId="0" applyNumberFormat="1" applyFont="1" applyFill="1" applyBorder="1" applyAlignment="1">
      <alignment horizontal="center" vertical="center"/>
    </xf>
    <xf numFmtId="0" fontId="9" fillId="0" borderId="50" xfId="0" applyFont="1" applyBorder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8" fillId="0" borderId="24" xfId="0" applyFont="1" applyFill="1" applyBorder="1" applyAlignment="1">
      <alignment horizontal="center" vertical="center"/>
    </xf>
    <xf numFmtId="0" fontId="37" fillId="0" borderId="0" xfId="0" applyFont="1" applyBorder="1" applyAlignment="1">
      <alignment horizontal="center" vertical="center"/>
    </xf>
    <xf numFmtId="0" fontId="34" fillId="0" borderId="0" xfId="0" applyFont="1" applyBorder="1" applyAlignment="1">
      <alignment horizontal="center" vertical="center"/>
    </xf>
    <xf numFmtId="0" fontId="18" fillId="0" borderId="42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7" fillId="0" borderId="22" xfId="0" applyFont="1" applyFill="1" applyBorder="1" applyAlignment="1">
      <alignment horizontal="center" vertical="center" wrapText="1"/>
    </xf>
    <xf numFmtId="0" fontId="8" fillId="0" borderId="30" xfId="0" applyFont="1" applyFill="1" applyBorder="1" applyAlignment="1">
      <alignment horizontal="center" vertical="center"/>
    </xf>
    <xf numFmtId="0" fontId="8" fillId="0" borderId="32" xfId="0" applyFont="1" applyFill="1" applyBorder="1" applyAlignment="1">
      <alignment horizontal="center" vertical="center"/>
    </xf>
    <xf numFmtId="0" fontId="8" fillId="0" borderId="60" xfId="0" applyFont="1" applyFill="1" applyBorder="1" applyAlignment="1">
      <alignment horizontal="center" vertical="center"/>
    </xf>
    <xf numFmtId="0" fontId="8" fillId="0" borderId="23" xfId="0" applyFont="1" applyFill="1" applyBorder="1" applyAlignment="1">
      <alignment horizontal="center" vertical="center"/>
    </xf>
    <xf numFmtId="0" fontId="7" fillId="0" borderId="67" xfId="0" applyFont="1" applyFill="1" applyBorder="1" applyAlignment="1">
      <alignment horizontal="center" vertical="center" wrapText="1"/>
    </xf>
    <xf numFmtId="0" fontId="8" fillId="0" borderId="20" xfId="0" applyFont="1" applyFill="1" applyBorder="1" applyAlignment="1">
      <alignment horizontal="center" vertical="center"/>
    </xf>
    <xf numFmtId="0" fontId="38" fillId="0" borderId="0" xfId="0" applyFont="1" applyFill="1" applyAlignment="1">
      <alignment horizontal="center" vertical="center"/>
    </xf>
    <xf numFmtId="0" fontId="8" fillId="0" borderId="21" xfId="0" applyFont="1" applyFill="1" applyBorder="1" applyAlignment="1">
      <alignment horizontal="center" vertical="center"/>
    </xf>
    <xf numFmtId="0" fontId="8" fillId="0" borderId="31" xfId="0" applyFont="1" applyFill="1" applyBorder="1" applyAlignment="1">
      <alignment horizontal="center" vertical="center"/>
    </xf>
    <xf numFmtId="0" fontId="8" fillId="0" borderId="52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0" fontId="8" fillId="0" borderId="22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/>
    </xf>
    <xf numFmtId="0" fontId="27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1" fontId="7" fillId="0" borderId="0" xfId="0" applyNumberFormat="1" applyFont="1" applyFill="1" applyAlignment="1">
      <alignment horizontal="center" vertical="center"/>
    </xf>
    <xf numFmtId="0" fontId="16" fillId="0" borderId="63" xfId="0" applyFont="1" applyBorder="1" applyAlignment="1">
      <alignment horizontal="center" vertical="center"/>
    </xf>
    <xf numFmtId="0" fontId="18" fillId="0" borderId="38" xfId="0" applyFont="1" applyBorder="1" applyAlignment="1">
      <alignment horizontal="center" vertical="center"/>
    </xf>
    <xf numFmtId="0" fontId="0" fillId="0" borderId="18" xfId="0" applyFont="1" applyBorder="1" applyAlignment="1">
      <alignment horizontal="center" vertical="center"/>
    </xf>
    <xf numFmtId="0" fontId="8" fillId="0" borderId="59" xfId="0" applyFont="1" applyFill="1" applyBorder="1" applyAlignment="1">
      <alignment horizontal="center" vertical="center"/>
    </xf>
    <xf numFmtId="0" fontId="7" fillId="0" borderId="64" xfId="0" applyFont="1" applyBorder="1" applyAlignment="1">
      <alignment horizontal="center" vertical="center"/>
    </xf>
    <xf numFmtId="0" fontId="8" fillId="0" borderId="56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76" xfId="0" applyFont="1" applyBorder="1" applyAlignment="1">
      <alignment horizontal="center" vertical="center"/>
    </xf>
    <xf numFmtId="0" fontId="7" fillId="0" borderId="59" xfId="0" applyFont="1" applyBorder="1" applyAlignment="1">
      <alignment horizontal="center" vertical="center"/>
    </xf>
    <xf numFmtId="0" fontId="7" fillId="0" borderId="57" xfId="0" applyFont="1" applyBorder="1" applyAlignment="1">
      <alignment horizontal="center" vertical="center"/>
    </xf>
    <xf numFmtId="0" fontId="8" fillId="0" borderId="51" xfId="0" applyFont="1" applyBorder="1" applyAlignment="1">
      <alignment horizontal="center" vertical="center"/>
    </xf>
    <xf numFmtId="0" fontId="8" fillId="0" borderId="66" xfId="0" applyFont="1" applyBorder="1" applyAlignment="1">
      <alignment horizontal="center" vertical="center"/>
    </xf>
    <xf numFmtId="0" fontId="8" fillId="0" borderId="55" xfId="0" applyFont="1" applyBorder="1" applyAlignment="1">
      <alignment horizontal="center" vertical="center"/>
    </xf>
    <xf numFmtId="0" fontId="8" fillId="0" borderId="65" xfId="0" applyFont="1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0" fillId="0" borderId="58" xfId="0" applyFont="1" applyBorder="1" applyAlignment="1">
      <alignment horizontal="center" vertical="center"/>
    </xf>
    <xf numFmtId="0" fontId="7" fillId="0" borderId="56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0" borderId="67" xfId="0" applyFont="1" applyBorder="1" applyAlignment="1">
      <alignment horizontal="center" vertical="center"/>
    </xf>
    <xf numFmtId="0" fontId="7" fillId="0" borderId="6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 wrapText="1"/>
    </xf>
    <xf numFmtId="0" fontId="7" fillId="0" borderId="51" xfId="0" applyFont="1" applyBorder="1" applyAlignment="1">
      <alignment horizontal="center" vertical="center"/>
    </xf>
    <xf numFmtId="0" fontId="7" fillId="0" borderId="50" xfId="0" applyFont="1" applyBorder="1" applyAlignment="1">
      <alignment horizontal="center" vertical="center"/>
    </xf>
    <xf numFmtId="0" fontId="7" fillId="0" borderId="63" xfId="0" applyFont="1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11" fillId="0" borderId="77" xfId="0" applyFont="1" applyBorder="1" applyAlignment="1">
      <alignment horizontal="center" vertical="center"/>
    </xf>
    <xf numFmtId="0" fontId="18" fillId="0" borderId="76" xfId="0" applyFont="1" applyBorder="1" applyAlignment="1">
      <alignment horizontal="center" vertical="center"/>
    </xf>
    <xf numFmtId="0" fontId="39" fillId="0" borderId="41" xfId="0" applyFont="1" applyBorder="1" applyAlignment="1">
      <alignment horizontal="center" vertical="center"/>
    </xf>
    <xf numFmtId="0" fontId="7" fillId="3" borderId="50" xfId="0" applyFont="1" applyFill="1" applyBorder="1" applyAlignment="1">
      <alignment horizontal="center" vertical="center"/>
    </xf>
    <xf numFmtId="0" fontId="7" fillId="3" borderId="31" xfId="0" applyFont="1" applyFill="1" applyBorder="1" applyAlignment="1">
      <alignment horizontal="center" vertical="center"/>
    </xf>
    <xf numFmtId="0" fontId="7" fillId="3" borderId="55" xfId="0" applyFont="1" applyFill="1" applyBorder="1" applyAlignment="1">
      <alignment horizontal="center" vertical="center"/>
    </xf>
    <xf numFmtId="0" fontId="39" fillId="0" borderId="46" xfId="0" applyFont="1" applyBorder="1" applyAlignment="1">
      <alignment horizontal="center" vertical="center"/>
    </xf>
    <xf numFmtId="0" fontId="7" fillId="3" borderId="53" xfId="0" applyFont="1" applyFill="1" applyBorder="1" applyAlignment="1">
      <alignment horizontal="center" vertical="center"/>
    </xf>
    <xf numFmtId="0" fontId="7" fillId="3" borderId="66" xfId="0" applyFont="1" applyFill="1" applyBorder="1" applyAlignment="1">
      <alignment horizontal="center" vertical="center"/>
    </xf>
    <xf numFmtId="0" fontId="34" fillId="0" borderId="23" xfId="0" applyFont="1" applyBorder="1" applyAlignment="1">
      <alignment horizontal="center" vertical="center"/>
    </xf>
    <xf numFmtId="0" fontId="13" fillId="0" borderId="72" xfId="0" applyFont="1" applyBorder="1" applyAlignment="1">
      <alignment horizontal="center" vertical="center"/>
    </xf>
    <xf numFmtId="0" fontId="0" fillId="0" borderId="26" xfId="0" applyFont="1" applyBorder="1" applyAlignment="1">
      <alignment horizontal="center" vertical="center"/>
    </xf>
    <xf numFmtId="0" fontId="11" fillId="0" borderId="73" xfId="0" applyFont="1" applyBorder="1" applyAlignment="1">
      <alignment horizontal="center" vertical="center"/>
    </xf>
    <xf numFmtId="0" fontId="0" fillId="0" borderId="75" xfId="0" applyBorder="1" applyAlignment="1">
      <alignment horizontal="center" vertical="center"/>
    </xf>
    <xf numFmtId="0" fontId="40" fillId="0" borderId="0" xfId="0" applyFont="1" applyAlignment="1">
      <alignment horizontal="center" vertical="center"/>
    </xf>
    <xf numFmtId="0" fontId="41" fillId="0" borderId="0" xfId="0" applyFont="1" applyAlignment="1">
      <alignment horizontal="center" vertical="center"/>
    </xf>
    <xf numFmtId="9" fontId="4" fillId="0" borderId="0" xfId="1" applyFont="1" applyAlignment="1">
      <alignment horizontal="center" vertical="center"/>
    </xf>
    <xf numFmtId="0" fontId="8" fillId="0" borderId="55" xfId="0" applyFont="1" applyBorder="1" applyAlignment="1">
      <alignment horizontal="center" vertical="center"/>
    </xf>
    <xf numFmtId="0" fontId="7" fillId="0" borderId="67" xfId="0" applyFont="1" applyBorder="1" applyAlignment="1">
      <alignment horizontal="center" vertical="center"/>
    </xf>
    <xf numFmtId="0" fontId="0" fillId="0" borderId="27" xfId="0" applyFont="1" applyBorder="1" applyAlignment="1">
      <alignment horizontal="center" vertical="center"/>
    </xf>
    <xf numFmtId="0" fontId="36" fillId="0" borderId="76" xfId="0" applyFont="1" applyBorder="1" applyAlignment="1">
      <alignment horizontal="center" vertical="center"/>
    </xf>
    <xf numFmtId="0" fontId="23" fillId="0" borderId="76" xfId="0" applyFont="1" applyBorder="1" applyAlignment="1">
      <alignment horizontal="center" vertical="center"/>
    </xf>
    <xf numFmtId="0" fontId="42" fillId="0" borderId="48" xfId="0" applyFont="1" applyBorder="1" applyAlignment="1">
      <alignment horizontal="center" vertical="center"/>
    </xf>
    <xf numFmtId="0" fontId="42" fillId="0" borderId="41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8" fillId="0" borderId="51" xfId="0" applyFont="1" applyBorder="1" applyAlignment="1">
      <alignment horizontal="center" vertical="center"/>
    </xf>
    <xf numFmtId="0" fontId="8" fillId="0" borderId="66" xfId="0" applyFont="1" applyBorder="1" applyAlignment="1">
      <alignment horizontal="center" vertical="center"/>
    </xf>
    <xf numFmtId="0" fontId="8" fillId="0" borderId="71" xfId="0" applyFont="1" applyBorder="1" applyAlignment="1">
      <alignment horizontal="center" vertical="center"/>
    </xf>
    <xf numFmtId="0" fontId="8" fillId="0" borderId="55" xfId="0" applyFont="1" applyBorder="1" applyAlignment="1">
      <alignment horizontal="center" vertical="center"/>
    </xf>
    <xf numFmtId="0" fontId="8" fillId="0" borderId="65" xfId="0" applyFont="1" applyBorder="1" applyAlignment="1">
      <alignment horizontal="center" vertical="center"/>
    </xf>
    <xf numFmtId="0" fontId="7" fillId="0" borderId="56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0" borderId="67" xfId="0" applyFont="1" applyBorder="1" applyAlignment="1">
      <alignment horizontal="center" vertical="center"/>
    </xf>
    <xf numFmtId="0" fontId="7" fillId="0" borderId="51" xfId="0" applyFont="1" applyBorder="1" applyAlignment="1">
      <alignment horizontal="center" vertical="center"/>
    </xf>
    <xf numFmtId="0" fontId="7" fillId="0" borderId="50" xfId="0" applyFont="1" applyBorder="1" applyAlignment="1">
      <alignment horizontal="center" vertical="center"/>
    </xf>
    <xf numFmtId="0" fontId="7" fillId="0" borderId="63" xfId="0" applyFont="1" applyBorder="1" applyAlignment="1">
      <alignment horizontal="center" vertical="center"/>
    </xf>
    <xf numFmtId="0" fontId="42" fillId="0" borderId="5" xfId="0" applyFont="1" applyBorder="1" applyAlignment="1">
      <alignment horizontal="center" vertical="center"/>
    </xf>
    <xf numFmtId="0" fontId="43" fillId="0" borderId="46" xfId="0" applyFont="1" applyBorder="1" applyAlignment="1">
      <alignment horizontal="center" vertical="center"/>
    </xf>
    <xf numFmtId="0" fontId="7" fillId="0" borderId="6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76" xfId="0" applyFont="1" applyBorder="1" applyAlignment="1">
      <alignment horizontal="center" vertical="center"/>
    </xf>
    <xf numFmtId="0" fontId="7" fillId="0" borderId="58" xfId="0" applyFont="1" applyBorder="1" applyAlignment="1">
      <alignment horizontal="center" vertical="center"/>
    </xf>
    <xf numFmtId="0" fontId="8" fillId="0" borderId="51" xfId="0" applyFont="1" applyBorder="1" applyAlignment="1">
      <alignment horizontal="center" vertical="center"/>
    </xf>
    <xf numFmtId="0" fontId="8" fillId="0" borderId="66" xfId="0" applyFont="1" applyBorder="1" applyAlignment="1">
      <alignment horizontal="center" vertical="center"/>
    </xf>
    <xf numFmtId="0" fontId="8" fillId="0" borderId="55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0" borderId="67" xfId="0" applyFont="1" applyBorder="1" applyAlignment="1">
      <alignment horizontal="center" vertical="center"/>
    </xf>
    <xf numFmtId="0" fontId="7" fillId="0" borderId="61" xfId="0" applyFont="1" applyBorder="1" applyAlignment="1">
      <alignment horizontal="center" vertical="center"/>
    </xf>
    <xf numFmtId="0" fontId="7" fillId="0" borderId="51" xfId="0" applyFont="1" applyBorder="1" applyAlignment="1">
      <alignment horizontal="center" vertical="center"/>
    </xf>
    <xf numFmtId="0" fontId="7" fillId="0" borderId="50" xfId="0" applyFont="1" applyBorder="1" applyAlignment="1">
      <alignment horizontal="center" vertical="center"/>
    </xf>
    <xf numFmtId="0" fontId="42" fillId="0" borderId="46" xfId="0" applyFont="1" applyBorder="1" applyAlignment="1">
      <alignment horizontal="center" vertical="center"/>
    </xf>
    <xf numFmtId="0" fontId="42" fillId="0" borderId="45" xfId="0" applyFont="1" applyBorder="1" applyAlignment="1">
      <alignment horizontal="center" vertical="center"/>
    </xf>
    <xf numFmtId="0" fontId="7" fillId="0" borderId="61" xfId="0" applyFont="1" applyFill="1" applyBorder="1" applyAlignment="1">
      <alignment horizontal="center" vertical="center" wrapText="1"/>
    </xf>
    <xf numFmtId="0" fontId="16" fillId="0" borderId="51" xfId="0" applyFont="1" applyBorder="1" applyAlignment="1">
      <alignment horizontal="center" vertical="center" wrapText="1"/>
    </xf>
    <xf numFmtId="0" fontId="44" fillId="0" borderId="79" xfId="0" applyFont="1" applyBorder="1" applyAlignment="1">
      <alignment horizontal="center" vertical="center"/>
    </xf>
    <xf numFmtId="0" fontId="42" fillId="0" borderId="19" xfId="0" applyFont="1" applyBorder="1" applyAlignment="1">
      <alignment horizontal="center" vertical="center"/>
    </xf>
    <xf numFmtId="0" fontId="7" fillId="0" borderId="21" xfId="0" applyFont="1" applyFill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42" fillId="0" borderId="74" xfId="0" applyFont="1" applyBorder="1" applyAlignment="1">
      <alignment horizontal="center" vertical="center"/>
    </xf>
    <xf numFmtId="0" fontId="42" fillId="0" borderId="18" xfId="0" applyFont="1" applyBorder="1" applyAlignment="1">
      <alignment horizontal="center" vertical="center"/>
    </xf>
    <xf numFmtId="0" fontId="42" fillId="0" borderId="44" xfId="0" applyFont="1" applyBorder="1" applyAlignment="1">
      <alignment horizontal="center" vertical="center"/>
    </xf>
    <xf numFmtId="0" fontId="42" fillId="0" borderId="15" xfId="0" applyFont="1" applyBorder="1" applyAlignment="1">
      <alignment horizontal="center" vertical="center"/>
    </xf>
    <xf numFmtId="0" fontId="44" fillId="0" borderId="5" xfId="0" applyFont="1" applyBorder="1" applyAlignment="1">
      <alignment horizontal="center" vertical="center"/>
    </xf>
    <xf numFmtId="0" fontId="45" fillId="0" borderId="46" xfId="0" applyFont="1" applyBorder="1" applyAlignment="1">
      <alignment horizontal="center" vertical="center"/>
    </xf>
    <xf numFmtId="0" fontId="7" fillId="0" borderId="20" xfId="0" applyFont="1" applyFill="1" applyBorder="1" applyAlignment="1">
      <alignment horizontal="center" vertical="center" wrapText="1"/>
    </xf>
    <xf numFmtId="0" fontId="25" fillId="0" borderId="20" xfId="0" applyFont="1" applyBorder="1" applyAlignment="1">
      <alignment horizontal="center" vertical="center" wrapText="1"/>
    </xf>
    <xf numFmtId="0" fontId="42" fillId="0" borderId="42" xfId="0" applyFont="1" applyBorder="1" applyAlignment="1">
      <alignment horizontal="center" vertical="center"/>
    </xf>
    <xf numFmtId="0" fontId="42" fillId="0" borderId="40" xfId="0" applyFont="1" applyBorder="1" applyAlignment="1">
      <alignment horizontal="center" vertical="center"/>
    </xf>
    <xf numFmtId="0" fontId="42" fillId="0" borderId="17" xfId="0" applyFont="1" applyBorder="1" applyAlignment="1">
      <alignment horizontal="center" vertical="center"/>
    </xf>
    <xf numFmtId="0" fontId="42" fillId="0" borderId="43" xfId="0" applyFont="1" applyBorder="1" applyAlignment="1">
      <alignment horizontal="center" vertical="center"/>
    </xf>
    <xf numFmtId="0" fontId="8" fillId="0" borderId="76" xfId="0" applyFont="1" applyBorder="1" applyAlignment="1">
      <alignment horizontal="center" vertical="center"/>
    </xf>
    <xf numFmtId="0" fontId="8" fillId="0" borderId="51" xfId="0" applyFont="1" applyBorder="1" applyAlignment="1">
      <alignment horizontal="center" vertical="center"/>
    </xf>
    <xf numFmtId="0" fontId="8" fillId="0" borderId="62" xfId="0" applyFont="1" applyBorder="1" applyAlignment="1">
      <alignment horizontal="center" vertical="center"/>
    </xf>
    <xf numFmtId="0" fontId="8" fillId="0" borderId="66" xfId="0" applyFont="1" applyBorder="1" applyAlignment="1">
      <alignment horizontal="center" vertical="center"/>
    </xf>
    <xf numFmtId="0" fontId="8" fillId="0" borderId="55" xfId="0" applyFont="1" applyBorder="1" applyAlignment="1">
      <alignment horizontal="center" vertical="center"/>
    </xf>
    <xf numFmtId="0" fontId="7" fillId="0" borderId="58" xfId="0" applyFont="1" applyBorder="1" applyAlignment="1">
      <alignment horizontal="center" vertical="center"/>
    </xf>
    <xf numFmtId="0" fontId="7" fillId="0" borderId="77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0" borderId="67" xfId="0" applyFont="1" applyBorder="1" applyAlignment="1">
      <alignment horizontal="center" vertical="center"/>
    </xf>
    <xf numFmtId="0" fontId="7" fillId="0" borderId="61" xfId="0" applyFont="1" applyBorder="1" applyAlignment="1">
      <alignment horizontal="center" vertical="center"/>
    </xf>
    <xf numFmtId="0" fontId="7" fillId="0" borderId="51" xfId="0" applyFont="1" applyBorder="1" applyAlignment="1">
      <alignment horizontal="center" vertical="center"/>
    </xf>
    <xf numFmtId="0" fontId="7" fillId="0" borderId="62" xfId="0" applyFont="1" applyBorder="1" applyAlignment="1">
      <alignment horizontal="center" vertical="center"/>
    </xf>
    <xf numFmtId="0" fontId="42" fillId="0" borderId="37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31" fillId="0" borderId="74" xfId="0" applyFont="1" applyBorder="1" applyAlignment="1">
      <alignment horizontal="center" vertical="center"/>
    </xf>
    <xf numFmtId="0" fontId="16" fillId="0" borderId="35" xfId="0" applyFont="1" applyBorder="1" applyAlignment="1">
      <alignment horizontal="center" vertical="center"/>
    </xf>
    <xf numFmtId="0" fontId="44" fillId="0" borderId="48" xfId="0" applyFont="1" applyBorder="1" applyAlignment="1">
      <alignment horizontal="center" vertical="center"/>
    </xf>
    <xf numFmtId="0" fontId="35" fillId="0" borderId="41" xfId="0" applyFont="1" applyBorder="1" applyAlignment="1">
      <alignment horizontal="center" vertical="center"/>
    </xf>
    <xf numFmtId="0" fontId="18" fillId="0" borderId="19" xfId="0" applyFont="1" applyBorder="1" applyAlignment="1">
      <alignment horizontal="center" vertical="center"/>
    </xf>
    <xf numFmtId="0" fontId="42" fillId="0" borderId="26" xfId="0" applyFont="1" applyBorder="1" applyAlignment="1">
      <alignment horizontal="center" vertical="center"/>
    </xf>
    <xf numFmtId="0" fontId="43" fillId="0" borderId="44" xfId="0" applyFont="1" applyBorder="1" applyAlignment="1">
      <alignment horizontal="center" vertical="center"/>
    </xf>
    <xf numFmtId="0" fontId="44" fillId="0" borderId="41" xfId="0" applyFont="1" applyBorder="1" applyAlignment="1">
      <alignment horizontal="center" vertical="center"/>
    </xf>
    <xf numFmtId="0" fontId="45" fillId="0" borderId="41" xfId="0" applyFont="1" applyBorder="1" applyAlignment="1">
      <alignment horizontal="center" vertical="center"/>
    </xf>
    <xf numFmtId="0" fontId="7" fillId="3" borderId="21" xfId="0" applyFont="1" applyFill="1" applyBorder="1" applyAlignment="1">
      <alignment horizontal="center" vertical="center"/>
    </xf>
    <xf numFmtId="0" fontId="7" fillId="3" borderId="52" xfId="0" applyFont="1" applyFill="1" applyBorder="1" applyAlignment="1">
      <alignment horizontal="center" vertical="center"/>
    </xf>
    <xf numFmtId="0" fontId="7" fillId="3" borderId="32" xfId="0" applyFont="1" applyFill="1" applyBorder="1" applyAlignment="1">
      <alignment horizontal="center" vertical="center"/>
    </xf>
    <xf numFmtId="0" fontId="7" fillId="3" borderId="60" xfId="0" applyFont="1" applyFill="1" applyBorder="1" applyAlignment="1">
      <alignment horizontal="center" vertical="center"/>
    </xf>
    <xf numFmtId="0" fontId="7" fillId="3" borderId="30" xfId="0" applyFont="1" applyFill="1" applyBorder="1" applyAlignment="1">
      <alignment horizontal="center" vertical="center"/>
    </xf>
    <xf numFmtId="0" fontId="7" fillId="3" borderId="49" xfId="0" applyFont="1" applyFill="1" applyBorder="1" applyAlignment="1">
      <alignment horizontal="center" vertical="center"/>
    </xf>
    <xf numFmtId="0" fontId="18" fillId="0" borderId="35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0" fillId="0" borderId="78" xfId="0" applyBorder="1" applyAlignment="1">
      <alignment horizontal="center" vertical="center"/>
    </xf>
    <xf numFmtId="0" fontId="0" fillId="0" borderId="69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5" fillId="0" borderId="73" xfId="0" applyFont="1" applyBorder="1" applyAlignment="1">
      <alignment horizontal="center" vertical="center"/>
    </xf>
    <xf numFmtId="0" fontId="0" fillId="0" borderId="78" xfId="0" applyFont="1" applyBorder="1" applyAlignment="1">
      <alignment horizontal="center" vertical="center"/>
    </xf>
    <xf numFmtId="0" fontId="11" fillId="0" borderId="80" xfId="0" applyFont="1" applyBorder="1" applyAlignment="1">
      <alignment horizontal="center" vertical="center"/>
    </xf>
    <xf numFmtId="0" fontId="34" fillId="0" borderId="20" xfId="0" applyFont="1" applyBorder="1" applyAlignment="1">
      <alignment horizontal="center" vertical="center"/>
    </xf>
    <xf numFmtId="0" fontId="44" fillId="0" borderId="35" xfId="0" applyFont="1" applyBorder="1" applyAlignment="1">
      <alignment horizontal="center" vertical="center"/>
    </xf>
    <xf numFmtId="1" fontId="0" fillId="0" borderId="48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76" xfId="0" applyFont="1" applyBorder="1" applyAlignment="1">
      <alignment horizontal="center" vertical="center"/>
    </xf>
    <xf numFmtId="1" fontId="8" fillId="0" borderId="0" xfId="0" applyNumberFormat="1" applyFont="1" applyFill="1" applyBorder="1" applyAlignment="1">
      <alignment horizontal="center" vertical="center"/>
    </xf>
    <xf numFmtId="0" fontId="20" fillId="0" borderId="59" xfId="0" applyFont="1" applyBorder="1" applyAlignment="1">
      <alignment horizontal="center" vertical="center"/>
    </xf>
    <xf numFmtId="0" fontId="0" fillId="0" borderId="77" xfId="0" applyBorder="1" applyAlignment="1">
      <alignment horizontal="center" vertical="center"/>
    </xf>
    <xf numFmtId="0" fontId="7" fillId="0" borderId="56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8" fillId="0" borderId="58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8" fillId="0" borderId="72" xfId="0" applyFont="1" applyBorder="1" applyAlignment="1">
      <alignment horizontal="center" vertical="center"/>
    </xf>
    <xf numFmtId="0" fontId="39" fillId="0" borderId="5" xfId="0" applyFont="1" applyBorder="1" applyAlignment="1">
      <alignment horizontal="center" vertical="center"/>
    </xf>
    <xf numFmtId="1" fontId="39" fillId="0" borderId="48" xfId="0" applyNumberFormat="1" applyFont="1" applyFill="1" applyBorder="1" applyAlignment="1">
      <alignment horizontal="center" vertical="center"/>
    </xf>
    <xf numFmtId="186" fontId="39" fillId="0" borderId="41" xfId="0" applyNumberFormat="1" applyFont="1" applyBorder="1" applyAlignment="1">
      <alignment horizontal="center" vertical="center"/>
    </xf>
    <xf numFmtId="0" fontId="46" fillId="0" borderId="45" xfId="0" applyFont="1" applyBorder="1" applyAlignment="1">
      <alignment horizontal="center" vertical="center"/>
    </xf>
    <xf numFmtId="0" fontId="46" fillId="0" borderId="46" xfId="0" applyFont="1" applyBorder="1" applyAlignment="1">
      <alignment horizontal="center" vertical="center"/>
    </xf>
    <xf numFmtId="0" fontId="8" fillId="4" borderId="23" xfId="0" applyFont="1" applyFill="1" applyBorder="1" applyAlignment="1">
      <alignment horizontal="center" vertical="center"/>
    </xf>
    <xf numFmtId="0" fontId="7" fillId="0" borderId="57" xfId="0" applyFont="1" applyBorder="1" applyAlignment="1">
      <alignment vertical="center"/>
    </xf>
    <xf numFmtId="0" fontId="7" fillId="0" borderId="60" xfId="0" applyFont="1" applyBorder="1" applyAlignment="1">
      <alignment vertical="center"/>
    </xf>
    <xf numFmtId="1" fontId="29" fillId="0" borderId="0" xfId="0" applyNumberFormat="1" applyFont="1" applyFill="1" applyBorder="1" applyAlignment="1">
      <alignment horizontal="center" vertical="center"/>
    </xf>
    <xf numFmtId="1" fontId="29" fillId="0" borderId="0" xfId="0" applyNumberFormat="1" applyFont="1" applyBorder="1" applyAlignment="1">
      <alignment horizontal="center" vertical="center"/>
    </xf>
    <xf numFmtId="1" fontId="10" fillId="0" borderId="0" xfId="0" applyNumberFormat="1" applyFont="1" applyFill="1" applyBorder="1" applyAlignment="1">
      <alignment horizontal="center" vertical="center"/>
    </xf>
    <xf numFmtId="0" fontId="47" fillId="0" borderId="46" xfId="0" applyFont="1" applyBorder="1" applyAlignment="1">
      <alignment horizontal="center" vertical="center"/>
    </xf>
    <xf numFmtId="0" fontId="47" fillId="0" borderId="5" xfId="0" applyFont="1" applyBorder="1" applyAlignment="1">
      <alignment horizontal="center" vertical="center"/>
    </xf>
    <xf numFmtId="1" fontId="8" fillId="0" borderId="23" xfId="0" applyNumberFormat="1" applyFont="1" applyBorder="1" applyAlignment="1">
      <alignment horizontal="center" vertical="center"/>
    </xf>
    <xf numFmtId="1" fontId="0" fillId="0" borderId="47" xfId="0" applyNumberFormat="1" applyFont="1" applyBorder="1" applyAlignment="1">
      <alignment horizontal="center" vertical="center"/>
    </xf>
    <xf numFmtId="1" fontId="0" fillId="0" borderId="6" xfId="0" applyNumberFormat="1" applyFont="1" applyBorder="1" applyAlignment="1">
      <alignment horizontal="center" vertical="center"/>
    </xf>
    <xf numFmtId="1" fontId="8" fillId="0" borderId="13" xfId="0" applyNumberFormat="1" applyFont="1" applyBorder="1" applyAlignment="1">
      <alignment horizontal="center" vertical="center"/>
    </xf>
    <xf numFmtId="1" fontId="11" fillId="0" borderId="23" xfId="0" applyNumberFormat="1" applyFont="1" applyBorder="1" applyAlignment="1">
      <alignment horizontal="center" vertical="center"/>
    </xf>
    <xf numFmtId="1" fontId="0" fillId="0" borderId="47" xfId="0" applyNumberFormat="1" applyFill="1" applyBorder="1" applyAlignment="1">
      <alignment horizontal="center" vertical="center"/>
    </xf>
    <xf numFmtId="186" fontId="0" fillId="0" borderId="75" xfId="0" applyNumberFormat="1" applyBorder="1" applyAlignment="1">
      <alignment horizontal="center" vertical="center"/>
    </xf>
    <xf numFmtId="0" fontId="7" fillId="0" borderId="59" xfId="0" applyFont="1" applyBorder="1" applyAlignment="1">
      <alignment vertical="center"/>
    </xf>
    <xf numFmtId="0" fontId="7" fillId="0" borderId="25" xfId="0" applyFont="1" applyBorder="1" applyAlignment="1">
      <alignment vertical="center"/>
    </xf>
    <xf numFmtId="0" fontId="7" fillId="0" borderId="77" xfId="0" applyFont="1" applyBorder="1" applyAlignment="1">
      <alignment vertical="center"/>
    </xf>
    <xf numFmtId="0" fontId="5" fillId="0" borderId="77" xfId="0" applyFont="1" applyBorder="1" applyAlignment="1">
      <alignment horizontal="center" vertical="center"/>
    </xf>
    <xf numFmtId="0" fontId="18" fillId="0" borderId="77" xfId="0" applyFont="1" applyBorder="1" applyAlignment="1">
      <alignment horizontal="center" vertical="center"/>
    </xf>
    <xf numFmtId="0" fontId="7" fillId="3" borderId="51" xfId="0" applyFont="1" applyFill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18" fillId="0" borderId="21" xfId="0" applyFont="1" applyBorder="1" applyAlignment="1">
      <alignment horizontal="center" vertical="center"/>
    </xf>
    <xf numFmtId="0" fontId="18" fillId="0" borderId="52" xfId="0" applyFont="1" applyBorder="1" applyAlignment="1">
      <alignment horizontal="center" vertical="center"/>
    </xf>
    <xf numFmtId="0" fontId="18" fillId="0" borderId="31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18" fillId="0" borderId="23" xfId="0" applyFont="1" applyBorder="1" applyAlignment="1">
      <alignment horizontal="center" vertical="center"/>
    </xf>
    <xf numFmtId="0" fontId="49" fillId="0" borderId="5" xfId="0" applyFont="1" applyBorder="1" applyAlignment="1">
      <alignment horizontal="center" vertical="center"/>
    </xf>
    <xf numFmtId="0" fontId="12" fillId="0" borderId="31" xfId="0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0" fontId="50" fillId="0" borderId="68" xfId="0" applyFont="1" applyBorder="1" applyAlignment="1">
      <alignment horizontal="center" vertical="center"/>
    </xf>
    <xf numFmtId="0" fontId="0" fillId="0" borderId="71" xfId="0" applyBorder="1" applyAlignment="1">
      <alignment horizontal="center" vertical="center"/>
    </xf>
    <xf numFmtId="0" fontId="0" fillId="0" borderId="64" xfId="0" applyBorder="1" applyAlignment="1">
      <alignment horizontal="center" vertical="center"/>
    </xf>
    <xf numFmtId="0" fontId="0" fillId="0" borderId="65" xfId="0" applyBorder="1" applyAlignment="1">
      <alignment horizontal="center" vertical="center"/>
    </xf>
    <xf numFmtId="0" fontId="51" fillId="0" borderId="55" xfId="0" applyFont="1" applyBorder="1" applyAlignment="1">
      <alignment horizontal="center" vertical="center"/>
    </xf>
    <xf numFmtId="0" fontId="42" fillId="0" borderId="7" xfId="0" applyFont="1" applyBorder="1" applyAlignment="1">
      <alignment horizontal="center" vertical="center"/>
    </xf>
    <xf numFmtId="0" fontId="34" fillId="0" borderId="25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0" fontId="11" fillId="0" borderId="75" xfId="0" applyFont="1" applyBorder="1" applyAlignment="1">
      <alignment horizontal="center" vertical="center"/>
    </xf>
    <xf numFmtId="0" fontId="5" fillId="0" borderId="61" xfId="0" applyFont="1" applyBorder="1" applyAlignment="1">
      <alignment horizontal="center" vertical="center"/>
    </xf>
    <xf numFmtId="0" fontId="33" fillId="3" borderId="22" xfId="0" applyFont="1" applyFill="1" applyBorder="1" applyAlignment="1">
      <alignment horizontal="center" vertical="center"/>
    </xf>
    <xf numFmtId="0" fontId="23" fillId="0" borderId="36" xfId="0" applyFont="1" applyBorder="1" applyAlignment="1">
      <alignment horizontal="center" vertical="center"/>
    </xf>
    <xf numFmtId="0" fontId="11" fillId="0" borderId="36" xfId="0" applyFont="1" applyBorder="1" applyAlignment="1">
      <alignment horizontal="center" vertical="center"/>
    </xf>
    <xf numFmtId="0" fontId="8" fillId="0" borderId="36" xfId="0" applyFont="1" applyFill="1" applyBorder="1" applyAlignment="1">
      <alignment horizontal="center" vertical="center"/>
    </xf>
    <xf numFmtId="0" fontId="16" fillId="0" borderId="36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3" fillId="0" borderId="34" xfId="0" applyFont="1" applyBorder="1" applyAlignment="1">
      <alignment horizontal="center" vertical="center"/>
    </xf>
    <xf numFmtId="0" fontId="8" fillId="0" borderId="35" xfId="0" applyFont="1" applyFill="1" applyBorder="1" applyAlignment="1">
      <alignment horizontal="center" vertical="center"/>
    </xf>
    <xf numFmtId="0" fontId="8" fillId="0" borderId="37" xfId="0" applyFont="1" applyFill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16" fillId="0" borderId="38" xfId="0" applyFont="1" applyBorder="1" applyAlignment="1">
      <alignment horizontal="center" vertical="center"/>
    </xf>
    <xf numFmtId="0" fontId="23" fillId="0" borderId="38" xfId="0" applyFont="1" applyBorder="1" applyAlignment="1">
      <alignment horizontal="center" vertical="center"/>
    </xf>
    <xf numFmtId="0" fontId="8" fillId="4" borderId="36" xfId="0" applyFont="1" applyFill="1" applyBorder="1" applyAlignment="1">
      <alignment horizontal="center" vertical="center"/>
    </xf>
    <xf numFmtId="1" fontId="8" fillId="5" borderId="31" xfId="0" applyNumberFormat="1" applyFont="1" applyFill="1" applyBorder="1" applyAlignment="1">
      <alignment horizontal="center"/>
    </xf>
    <xf numFmtId="0" fontId="8" fillId="5" borderId="31" xfId="0" applyFont="1" applyFill="1" applyBorder="1"/>
    <xf numFmtId="1" fontId="8" fillId="5" borderId="10" xfId="0" applyNumberFormat="1" applyFont="1" applyFill="1" applyBorder="1" applyAlignment="1">
      <alignment horizontal="center"/>
    </xf>
    <xf numFmtId="0" fontId="8" fillId="5" borderId="10" xfId="0" applyFont="1" applyFill="1" applyBorder="1"/>
    <xf numFmtId="0" fontId="13" fillId="0" borderId="59" xfId="0" applyFont="1" applyBorder="1" applyAlignment="1">
      <alignment horizontal="center" vertical="center"/>
    </xf>
    <xf numFmtId="0" fontId="9" fillId="0" borderId="36" xfId="0" applyFont="1" applyBorder="1" applyAlignment="1">
      <alignment horizontal="center" vertical="center"/>
    </xf>
    <xf numFmtId="1" fontId="21" fillId="0" borderId="65" xfId="0" applyNumberFormat="1" applyFont="1" applyBorder="1" applyAlignment="1">
      <alignment horizontal="center" vertical="center"/>
    </xf>
    <xf numFmtId="1" fontId="21" fillId="0" borderId="24" xfId="0" applyNumberFormat="1" applyFont="1" applyBorder="1" applyAlignment="1">
      <alignment horizontal="center" vertical="center"/>
    </xf>
    <xf numFmtId="0" fontId="23" fillId="0" borderId="9" xfId="0" applyFont="1" applyBorder="1" applyAlignment="1">
      <alignment horizontal="center" vertical="center" wrapText="1"/>
    </xf>
    <xf numFmtId="0" fontId="23" fillId="0" borderId="55" xfId="0" applyFont="1" applyBorder="1" applyAlignment="1">
      <alignment horizontal="center" vertical="center" wrapText="1"/>
    </xf>
    <xf numFmtId="1" fontId="52" fillId="0" borderId="36" xfId="0" applyNumberFormat="1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65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8" fillId="0" borderId="65" xfId="0" applyFont="1" applyBorder="1" applyAlignment="1">
      <alignment horizontal="center" vertical="center"/>
    </xf>
    <xf numFmtId="0" fontId="8" fillId="0" borderId="68" xfId="0" applyFont="1" applyFill="1" applyBorder="1" applyAlignment="1">
      <alignment horizontal="center" vertical="center"/>
    </xf>
    <xf numFmtId="0" fontId="16" fillId="0" borderId="34" xfId="0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0" fontId="34" fillId="0" borderId="41" xfId="0" applyFont="1" applyBorder="1" applyAlignment="1">
      <alignment horizontal="center" vertical="center"/>
    </xf>
    <xf numFmtId="0" fontId="9" fillId="0" borderId="38" xfId="0" applyFont="1" applyBorder="1" applyAlignment="1">
      <alignment horizontal="center" vertical="center"/>
    </xf>
    <xf numFmtId="0" fontId="34" fillId="0" borderId="71" xfId="0" applyFont="1" applyBorder="1" applyAlignment="1">
      <alignment horizontal="center" vertical="center"/>
    </xf>
    <xf numFmtId="0" fontId="21" fillId="0" borderId="41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/>
    </xf>
    <xf numFmtId="0" fontId="8" fillId="0" borderId="45" xfId="0" applyFont="1" applyFill="1" applyBorder="1" applyAlignment="1">
      <alignment horizontal="center" vertical="center"/>
    </xf>
    <xf numFmtId="0" fontId="16" fillId="0" borderId="26" xfId="0" applyFont="1" applyBorder="1" applyAlignment="1">
      <alignment horizontal="center" vertical="center"/>
    </xf>
    <xf numFmtId="0" fontId="23" fillId="0" borderId="26" xfId="0" applyFont="1" applyBorder="1" applyAlignment="1">
      <alignment horizontal="center" vertical="center"/>
    </xf>
    <xf numFmtId="0" fontId="23" fillId="0" borderId="69" xfId="0" applyFont="1" applyBorder="1" applyAlignment="1">
      <alignment horizontal="center" vertical="center"/>
    </xf>
    <xf numFmtId="0" fontId="7" fillId="0" borderId="69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35" fillId="0" borderId="12" xfId="0" applyFont="1" applyBorder="1" applyAlignment="1">
      <alignment horizontal="center" vertical="center"/>
    </xf>
    <xf numFmtId="0" fontId="35" fillId="0" borderId="29" xfId="0" applyFont="1" applyBorder="1" applyAlignment="1">
      <alignment horizontal="center" vertical="center"/>
    </xf>
    <xf numFmtId="0" fontId="35" fillId="0" borderId="4" xfId="0" applyFont="1" applyBorder="1" applyAlignment="1">
      <alignment horizontal="center" vertical="center"/>
    </xf>
    <xf numFmtId="0" fontId="35" fillId="0" borderId="27" xfId="0" applyFont="1" applyBorder="1" applyAlignment="1">
      <alignment horizontal="center" vertical="center"/>
    </xf>
    <xf numFmtId="0" fontId="21" fillId="0" borderId="37" xfId="0" applyFont="1" applyBorder="1" applyAlignment="1">
      <alignment horizontal="center" vertical="center"/>
    </xf>
    <xf numFmtId="0" fontId="21" fillId="0" borderId="40" xfId="0" applyFont="1" applyBorder="1" applyAlignment="1">
      <alignment horizontal="center" vertical="center"/>
    </xf>
    <xf numFmtId="0" fontId="36" fillId="0" borderId="0" xfId="0" applyFont="1" applyBorder="1" applyAlignment="1">
      <alignment horizontal="center" vertical="center"/>
    </xf>
    <xf numFmtId="0" fontId="7" fillId="0" borderId="41" xfId="0" applyFont="1" applyBorder="1" applyAlignment="1">
      <alignment horizontal="center" vertical="center"/>
    </xf>
    <xf numFmtId="0" fontId="7" fillId="0" borderId="40" xfId="0" applyFont="1" applyBorder="1" applyAlignment="1">
      <alignment horizontal="center" vertical="center"/>
    </xf>
    <xf numFmtId="0" fontId="11" fillId="0" borderId="32" xfId="0" applyFont="1" applyBorder="1" applyAlignment="1">
      <alignment horizontal="center" vertical="center"/>
    </xf>
    <xf numFmtId="0" fontId="11" fillId="0" borderId="67" xfId="0" applyFont="1" applyBorder="1" applyAlignment="1">
      <alignment horizontal="center" vertical="center"/>
    </xf>
    <xf numFmtId="0" fontId="11" fillId="0" borderId="53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186" fontId="21" fillId="0" borderId="22" xfId="0" applyNumberFormat="1" applyFont="1" applyBorder="1" applyAlignment="1">
      <alignment horizontal="center" vertical="center"/>
    </xf>
    <xf numFmtId="1" fontId="29" fillId="0" borderId="36" xfId="0" applyNumberFormat="1" applyFont="1" applyFill="1" applyBorder="1" applyAlignment="1">
      <alignment horizontal="center" vertical="center"/>
    </xf>
    <xf numFmtId="1" fontId="8" fillId="0" borderId="36" xfId="0" applyNumberFormat="1" applyFont="1" applyBorder="1" applyAlignment="1">
      <alignment horizontal="center" vertical="center"/>
    </xf>
    <xf numFmtId="1" fontId="21" fillId="0" borderId="44" xfId="0" applyNumberFormat="1" applyFont="1" applyBorder="1" applyAlignment="1">
      <alignment horizontal="center" vertical="center"/>
    </xf>
    <xf numFmtId="1" fontId="21" fillId="0" borderId="41" xfId="0" applyNumberFormat="1" applyFont="1" applyBorder="1" applyAlignment="1">
      <alignment horizontal="center" vertical="center"/>
    </xf>
    <xf numFmtId="0" fontId="8" fillId="5" borderId="0" xfId="0" applyFont="1" applyFill="1" applyBorder="1"/>
    <xf numFmtId="1" fontId="8" fillId="5" borderId="0" xfId="0" applyNumberFormat="1" applyFont="1" applyFill="1" applyBorder="1" applyAlignment="1">
      <alignment horizontal="center"/>
    </xf>
    <xf numFmtId="0" fontId="0" fillId="0" borderId="74" xfId="0" applyBorder="1" applyAlignment="1">
      <alignment horizontal="center" vertical="center"/>
    </xf>
    <xf numFmtId="1" fontId="29" fillId="0" borderId="21" xfId="0" applyNumberFormat="1" applyFont="1" applyFill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186" fontId="21" fillId="0" borderId="71" xfId="0" applyNumberFormat="1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1" fontId="0" fillId="0" borderId="5" xfId="0" applyNumberFormat="1" applyFill="1" applyBorder="1" applyAlignment="1">
      <alignment horizontal="center" vertical="center"/>
    </xf>
    <xf numFmtId="1" fontId="16" fillId="0" borderId="22" xfId="0" applyNumberFormat="1" applyFont="1" applyBorder="1" applyAlignment="1">
      <alignment horizontal="center" vertical="center"/>
    </xf>
    <xf numFmtId="186" fontId="8" fillId="0" borderId="22" xfId="0" applyNumberFormat="1" applyFont="1" applyBorder="1" applyAlignment="1">
      <alignment horizontal="center" vertical="center" wrapText="1"/>
    </xf>
    <xf numFmtId="1" fontId="30" fillId="0" borderId="22" xfId="0" applyNumberFormat="1" applyFont="1" applyFill="1" applyBorder="1" applyAlignment="1">
      <alignment horizontal="center" vertical="center"/>
    </xf>
    <xf numFmtId="0" fontId="23" fillId="0" borderId="36" xfId="0" applyFont="1" applyBorder="1" applyAlignment="1">
      <alignment horizontal="center" vertical="center" wrapText="1"/>
    </xf>
    <xf numFmtId="1" fontId="23" fillId="0" borderId="35" xfId="0" applyNumberFormat="1" applyFont="1" applyFill="1" applyBorder="1" applyAlignment="1">
      <alignment horizontal="center" vertical="center"/>
    </xf>
    <xf numFmtId="1" fontId="29" fillId="0" borderId="57" xfId="0" applyNumberFormat="1" applyFont="1" applyFill="1" applyBorder="1" applyAlignment="1">
      <alignment horizontal="center" vertical="center"/>
    </xf>
    <xf numFmtId="186" fontId="53" fillId="0" borderId="22" xfId="0" applyNumberFormat="1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 wrapText="1"/>
    </xf>
    <xf numFmtId="1" fontId="11" fillId="0" borderId="67" xfId="0" applyNumberFormat="1" applyFont="1" applyBorder="1" applyAlignment="1">
      <alignment horizontal="center" vertical="center"/>
    </xf>
    <xf numFmtId="0" fontId="7" fillId="0" borderId="56" xfId="0" applyFont="1" applyBorder="1" applyAlignment="1">
      <alignment horizontal="center" vertical="center"/>
    </xf>
    <xf numFmtId="0" fontId="11" fillId="0" borderId="35" xfId="0" applyFont="1" applyBorder="1" applyAlignment="1">
      <alignment horizontal="center" vertical="center"/>
    </xf>
    <xf numFmtId="0" fontId="11" fillId="0" borderId="37" xfId="0" applyFont="1" applyBorder="1" applyAlignment="1">
      <alignment horizontal="center" vertical="center"/>
    </xf>
    <xf numFmtId="0" fontId="0" fillId="0" borderId="36" xfId="0" applyNumberFormat="1" applyBorder="1" applyAlignment="1">
      <alignment horizontal="center" vertical="center"/>
    </xf>
    <xf numFmtId="0" fontId="0" fillId="5" borderId="32" xfId="0" applyFill="1" applyBorder="1" applyAlignment="1">
      <alignment horizontal="center"/>
    </xf>
    <xf numFmtId="0" fontId="0" fillId="5" borderId="64" xfId="0" applyFill="1" applyBorder="1" applyAlignment="1">
      <alignment horizontal="center"/>
    </xf>
    <xf numFmtId="0" fontId="0" fillId="0" borderId="34" xfId="0" applyFont="1" applyBorder="1" applyAlignment="1">
      <alignment horizontal="center" vertical="center"/>
    </xf>
    <xf numFmtId="0" fontId="0" fillId="0" borderId="36" xfId="0" applyFont="1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7" fillId="0" borderId="56" xfId="0" applyFont="1" applyBorder="1" applyAlignment="1">
      <alignment horizontal="center" vertical="center"/>
    </xf>
    <xf numFmtId="0" fontId="7" fillId="0" borderId="44" xfId="0" applyFont="1" applyBorder="1" applyAlignment="1">
      <alignment horizontal="center" vertical="center"/>
    </xf>
    <xf numFmtId="0" fontId="36" fillId="0" borderId="81" xfId="0" applyFont="1" applyBorder="1" applyAlignment="1">
      <alignment horizontal="center" vertical="center"/>
    </xf>
    <xf numFmtId="0" fontId="0" fillId="0" borderId="81" xfId="0" applyBorder="1" applyAlignment="1">
      <alignment horizontal="center" vertical="center"/>
    </xf>
    <xf numFmtId="0" fontId="0" fillId="0" borderId="48" xfId="0" applyFont="1" applyBorder="1" applyAlignment="1">
      <alignment horizontal="center" vertical="center"/>
    </xf>
    <xf numFmtId="0" fontId="11" fillId="0" borderId="68" xfId="0" applyFont="1" applyBorder="1" applyAlignment="1">
      <alignment horizontal="center" vertical="center"/>
    </xf>
    <xf numFmtId="0" fontId="11" fillId="0" borderId="42" xfId="0" applyFont="1" applyBorder="1" applyAlignment="1">
      <alignment horizontal="center" vertical="center"/>
    </xf>
    <xf numFmtId="0" fontId="11" fillId="0" borderId="45" xfId="0" applyFont="1" applyBorder="1" applyAlignment="1">
      <alignment horizontal="center" vertical="center"/>
    </xf>
    <xf numFmtId="0" fontId="34" fillId="0" borderId="64" xfId="0" applyFont="1" applyBorder="1" applyAlignment="1">
      <alignment horizontal="center" vertical="center"/>
    </xf>
    <xf numFmtId="0" fontId="11" fillId="0" borderId="78" xfId="0" applyFont="1" applyBorder="1" applyAlignment="1">
      <alignment horizontal="center" vertical="center"/>
    </xf>
    <xf numFmtId="0" fontId="34" fillId="0" borderId="73" xfId="0" applyFont="1" applyBorder="1" applyAlignment="1">
      <alignment horizontal="center" vertical="center"/>
    </xf>
    <xf numFmtId="0" fontId="35" fillId="0" borderId="40" xfId="0" applyFont="1" applyBorder="1" applyAlignment="1">
      <alignment horizontal="center" vertical="center"/>
    </xf>
    <xf numFmtId="0" fontId="0" fillId="0" borderId="69" xfId="0" applyFont="1" applyBorder="1" applyAlignment="1">
      <alignment horizontal="center" vertical="center"/>
    </xf>
    <xf numFmtId="0" fontId="11" fillId="0" borderId="30" xfId="0" applyFont="1" applyBorder="1" applyAlignment="1">
      <alignment horizontal="center" vertical="center"/>
    </xf>
    <xf numFmtId="0" fontId="7" fillId="0" borderId="56" xfId="0" applyFont="1" applyBorder="1" applyAlignment="1">
      <alignment horizontal="center" vertical="center"/>
    </xf>
    <xf numFmtId="0" fontId="0" fillId="0" borderId="36" xfId="0" applyFont="1" applyBorder="1" applyAlignment="1">
      <alignment vertical="center"/>
    </xf>
    <xf numFmtId="0" fontId="0" fillId="0" borderId="60" xfId="0" applyBorder="1" applyAlignment="1">
      <alignment vertical="center"/>
    </xf>
    <xf numFmtId="0" fontId="0" fillId="0" borderId="25" xfId="0" applyBorder="1" applyAlignment="1">
      <alignment vertical="center"/>
    </xf>
    <xf numFmtId="0" fontId="7" fillId="0" borderId="58" xfId="0" applyFont="1" applyBorder="1" applyAlignment="1">
      <alignment vertical="center"/>
    </xf>
    <xf numFmtId="0" fontId="20" fillId="0" borderId="58" xfId="0" applyFont="1" applyBorder="1" applyAlignment="1">
      <alignment vertical="center"/>
    </xf>
    <xf numFmtId="0" fontId="20" fillId="0" borderId="77" xfId="0" applyFont="1" applyBorder="1" applyAlignment="1">
      <alignment vertical="center"/>
    </xf>
    <xf numFmtId="0" fontId="7" fillId="0" borderId="36" xfId="0" applyFont="1" applyBorder="1" applyAlignment="1">
      <alignment vertical="center"/>
    </xf>
    <xf numFmtId="0" fontId="33" fillId="8" borderId="22" xfId="0" applyFont="1" applyFill="1" applyBorder="1" applyAlignment="1">
      <alignment horizontal="center" vertical="center"/>
    </xf>
    <xf numFmtId="0" fontId="33" fillId="8" borderId="20" xfId="0" applyFont="1" applyFill="1" applyBorder="1" applyAlignment="1">
      <alignment horizontal="center" vertical="center"/>
    </xf>
    <xf numFmtId="0" fontId="8" fillId="8" borderId="36" xfId="0" applyFont="1" applyFill="1" applyBorder="1" applyAlignment="1">
      <alignment horizontal="center" vertical="center"/>
    </xf>
    <xf numFmtId="0" fontId="16" fillId="8" borderId="36" xfId="0" applyFont="1" applyFill="1" applyBorder="1" applyAlignment="1">
      <alignment horizontal="center" vertical="center"/>
    </xf>
    <xf numFmtId="0" fontId="8" fillId="8" borderId="38" xfId="0" applyFont="1" applyFill="1" applyBorder="1" applyAlignment="1">
      <alignment horizontal="center" vertical="center"/>
    </xf>
    <xf numFmtId="1" fontId="8" fillId="4" borderId="35" xfId="0" applyNumberFormat="1" applyFont="1" applyFill="1" applyBorder="1" applyAlignment="1">
      <alignment horizontal="center" vertical="center"/>
    </xf>
    <xf numFmtId="0" fontId="24" fillId="8" borderId="36" xfId="0" applyFont="1" applyFill="1" applyBorder="1" applyAlignment="1">
      <alignment horizontal="center" vertical="center"/>
    </xf>
    <xf numFmtId="0" fontId="20" fillId="6" borderId="36" xfId="0" applyFont="1" applyFill="1" applyBorder="1" applyAlignment="1" applyProtection="1">
      <alignment horizontal="center"/>
      <protection locked="0"/>
    </xf>
    <xf numFmtId="0" fontId="20" fillId="6" borderId="36" xfId="0" applyFont="1" applyFill="1" applyBorder="1" applyAlignment="1" applyProtection="1">
      <alignment horizontal="left"/>
      <protection locked="0"/>
    </xf>
    <xf numFmtId="0" fontId="20" fillId="6" borderId="36" xfId="0" applyFont="1" applyFill="1" applyBorder="1" applyAlignment="1">
      <alignment horizontal="center" vertical="center"/>
    </xf>
    <xf numFmtId="0" fontId="20" fillId="6" borderId="36" xfId="0" applyFont="1" applyFill="1" applyBorder="1" applyAlignment="1">
      <alignment horizontal="left" vertical="center"/>
    </xf>
    <xf numFmtId="0" fontId="8" fillId="8" borderId="34" xfId="0" applyFont="1" applyFill="1" applyBorder="1" applyAlignment="1">
      <alignment horizontal="center" vertical="center"/>
    </xf>
    <xf numFmtId="0" fontId="8" fillId="8" borderId="26" xfId="0" applyFont="1" applyFill="1" applyBorder="1" applyAlignment="1">
      <alignment horizontal="center" vertical="center"/>
    </xf>
    <xf numFmtId="0" fontId="8" fillId="8" borderId="3" xfId="0" applyFont="1" applyFill="1" applyBorder="1" applyAlignment="1">
      <alignment horizontal="center" vertical="center"/>
    </xf>
    <xf numFmtId="0" fontId="20" fillId="4" borderId="36" xfId="0" applyFont="1" applyFill="1" applyBorder="1" applyAlignment="1">
      <alignment horizontal="center" vertical="center"/>
    </xf>
    <xf numFmtId="0" fontId="20" fillId="4" borderId="36" xfId="0" applyFont="1" applyFill="1" applyBorder="1" applyAlignment="1" applyProtection="1">
      <alignment horizontal="center"/>
      <protection locked="0"/>
    </xf>
    <xf numFmtId="0" fontId="8" fillId="4" borderId="0" xfId="0" applyFont="1" applyFill="1" applyAlignment="1">
      <alignment horizontal="center" vertical="center"/>
    </xf>
    <xf numFmtId="1" fontId="8" fillId="4" borderId="0" xfId="0" applyNumberFormat="1" applyFont="1" applyFill="1" applyAlignment="1">
      <alignment horizontal="center" vertical="center"/>
    </xf>
    <xf numFmtId="1" fontId="8" fillId="4" borderId="68" xfId="0" applyNumberFormat="1" applyFont="1" applyFill="1" applyBorder="1" applyAlignment="1">
      <alignment horizontal="center" vertical="center"/>
    </xf>
    <xf numFmtId="1" fontId="8" fillId="4" borderId="37" xfId="0" applyNumberFormat="1" applyFont="1" applyFill="1" applyBorder="1" applyAlignment="1">
      <alignment horizontal="center" vertical="center"/>
    </xf>
    <xf numFmtId="1" fontId="8" fillId="4" borderId="23" xfId="0" applyNumberFormat="1" applyFont="1" applyFill="1" applyBorder="1" applyAlignment="1">
      <alignment horizontal="center" vertical="center"/>
    </xf>
    <xf numFmtId="1" fontId="8" fillId="4" borderId="20" xfId="0" applyNumberFormat="1" applyFont="1" applyFill="1" applyBorder="1" applyAlignment="1">
      <alignment horizontal="center" vertical="center"/>
    </xf>
    <xf numFmtId="1" fontId="8" fillId="4" borderId="36" xfId="0" applyNumberFormat="1" applyFont="1" applyFill="1" applyBorder="1" applyAlignment="1">
      <alignment horizontal="center" vertical="center"/>
    </xf>
    <xf numFmtId="1" fontId="16" fillId="4" borderId="36" xfId="0" applyNumberFormat="1" applyFont="1" applyFill="1" applyBorder="1" applyAlignment="1">
      <alignment horizontal="center" vertical="center"/>
    </xf>
    <xf numFmtId="0" fontId="19" fillId="4" borderId="36" xfId="0" applyFont="1" applyFill="1" applyBorder="1" applyAlignment="1">
      <alignment horizontal="center" vertical="center" wrapText="1"/>
    </xf>
    <xf numFmtId="1" fontId="23" fillId="0" borderId="36" xfId="0" applyNumberFormat="1" applyFont="1" applyFill="1" applyBorder="1" applyAlignment="1">
      <alignment horizontal="center" vertical="center"/>
    </xf>
    <xf numFmtId="1" fontId="13" fillId="0" borderId="36" xfId="0" applyNumberFormat="1" applyFont="1" applyBorder="1" applyAlignment="1">
      <alignment horizontal="center" vertical="center"/>
    </xf>
    <xf numFmtId="1" fontId="21" fillId="0" borderId="36" xfId="0" applyNumberFormat="1" applyFont="1" applyBorder="1" applyAlignment="1">
      <alignment horizontal="center" vertical="center"/>
    </xf>
    <xf numFmtId="0" fontId="21" fillId="0" borderId="36" xfId="0" applyFont="1" applyBorder="1" applyAlignment="1">
      <alignment horizontal="center" vertical="center"/>
    </xf>
    <xf numFmtId="186" fontId="21" fillId="0" borderId="36" xfId="0" applyNumberFormat="1" applyFont="1" applyBorder="1" applyAlignment="1">
      <alignment horizontal="center" vertical="center"/>
    </xf>
    <xf numFmtId="1" fontId="9" fillId="0" borderId="36" xfId="0" applyNumberFormat="1" applyFont="1" applyBorder="1" applyAlignment="1">
      <alignment horizontal="center" vertical="center"/>
    </xf>
    <xf numFmtId="1" fontId="8" fillId="0" borderId="36" xfId="0" applyNumberFormat="1" applyFont="1" applyFill="1" applyBorder="1" applyAlignment="1">
      <alignment vertical="center"/>
    </xf>
    <xf numFmtId="1" fontId="0" fillId="0" borderId="36" xfId="0" applyNumberFormat="1" applyFill="1" applyBorder="1" applyAlignment="1">
      <alignment horizontal="center" vertical="center"/>
    </xf>
    <xf numFmtId="186" fontId="0" fillId="0" borderId="36" xfId="0" applyNumberFormat="1" applyBorder="1" applyAlignment="1">
      <alignment horizontal="center" vertical="center"/>
    </xf>
    <xf numFmtId="0" fontId="9" fillId="0" borderId="36" xfId="0" applyNumberFormat="1" applyFont="1" applyBorder="1" applyAlignment="1">
      <alignment horizontal="center" vertical="center"/>
    </xf>
    <xf numFmtId="1" fontId="8" fillId="4" borderId="9" xfId="0" applyNumberFormat="1" applyFont="1" applyFill="1" applyBorder="1" applyAlignment="1">
      <alignment horizontal="center" vertical="center"/>
    </xf>
    <xf numFmtId="1" fontId="16" fillId="4" borderId="31" xfId="0" applyNumberFormat="1" applyFont="1" applyFill="1" applyBorder="1" applyAlignment="1">
      <alignment horizontal="center" vertical="center"/>
    </xf>
    <xf numFmtId="1" fontId="8" fillId="4" borderId="31" xfId="0" applyNumberFormat="1" applyFont="1" applyFill="1" applyBorder="1" applyAlignment="1">
      <alignment horizontal="center" vertical="center"/>
    </xf>
    <xf numFmtId="1" fontId="8" fillId="0" borderId="59" xfId="0" applyNumberFormat="1" applyFont="1" applyFill="1" applyBorder="1" applyAlignment="1">
      <alignment horizontal="center" vertical="center"/>
    </xf>
    <xf numFmtId="1" fontId="11" fillId="0" borderId="36" xfId="0" applyNumberFormat="1" applyFont="1" applyBorder="1" applyAlignment="1">
      <alignment horizontal="center" vertical="center"/>
    </xf>
    <xf numFmtId="186" fontId="39" fillId="0" borderId="36" xfId="0" applyNumberFormat="1" applyFont="1" applyBorder="1" applyAlignment="1">
      <alignment horizontal="center" vertical="center"/>
    </xf>
    <xf numFmtId="1" fontId="39" fillId="0" borderId="36" xfId="0" applyNumberFormat="1" applyFont="1" applyFill="1" applyBorder="1" applyAlignment="1">
      <alignment horizontal="center" vertical="center"/>
    </xf>
    <xf numFmtId="0" fontId="16" fillId="4" borderId="36" xfId="0" applyFont="1" applyFill="1" applyBorder="1" applyAlignment="1">
      <alignment horizontal="center" vertical="center" wrapText="1"/>
    </xf>
    <xf numFmtId="0" fontId="8" fillId="4" borderId="0" xfId="0" applyFont="1" applyFill="1" applyBorder="1" applyAlignment="1">
      <alignment horizontal="center" vertical="center"/>
    </xf>
    <xf numFmtId="1" fontId="50" fillId="4" borderId="68" xfId="0" applyNumberFormat="1" applyFont="1" applyFill="1" applyBorder="1" applyAlignment="1">
      <alignment horizontal="center" vertical="center"/>
    </xf>
    <xf numFmtId="1" fontId="50" fillId="4" borderId="35" xfId="0" applyNumberFormat="1" applyFont="1" applyFill="1" applyBorder="1" applyAlignment="1">
      <alignment horizontal="center" vertical="center"/>
    </xf>
    <xf numFmtId="1" fontId="7" fillId="4" borderId="36" xfId="0" applyNumberFormat="1" applyFont="1" applyFill="1" applyBorder="1" applyAlignment="1">
      <alignment horizontal="center" vertical="center" wrapText="1"/>
    </xf>
    <xf numFmtId="0" fontId="8" fillId="4" borderId="36" xfId="0" applyFont="1" applyFill="1" applyBorder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1" fontId="8" fillId="4" borderId="22" xfId="0" applyNumberFormat="1" applyFont="1" applyFill="1" applyBorder="1" applyAlignment="1">
      <alignment horizontal="center" vertical="center" wrapText="1"/>
    </xf>
    <xf numFmtId="0" fontId="6" fillId="4" borderId="59" xfId="0" applyFont="1" applyFill="1" applyBorder="1" applyAlignment="1">
      <alignment horizontal="center" vertical="center" wrapText="1"/>
    </xf>
    <xf numFmtId="0" fontId="27" fillId="0" borderId="22" xfId="0" applyFont="1" applyBorder="1" applyAlignment="1">
      <alignment horizontal="center" vertical="center"/>
    </xf>
    <xf numFmtId="0" fontId="27" fillId="0" borderId="36" xfId="0" applyFont="1" applyBorder="1" applyAlignment="1">
      <alignment horizontal="center" vertical="center"/>
    </xf>
    <xf numFmtId="0" fontId="8" fillId="4" borderId="36" xfId="0" applyFont="1" applyFill="1" applyBorder="1" applyAlignment="1" applyProtection="1">
      <alignment horizontal="center"/>
      <protection locked="0"/>
    </xf>
    <xf numFmtId="0" fontId="8" fillId="8" borderId="36" xfId="0" applyFont="1" applyFill="1" applyBorder="1" applyAlignment="1" applyProtection="1">
      <alignment horizontal="center"/>
      <protection locked="0"/>
    </xf>
    <xf numFmtId="0" fontId="27" fillId="0" borderId="36" xfId="0" applyFont="1" applyBorder="1" applyAlignment="1">
      <alignment horizontal="center" vertical="center" wrapText="1"/>
    </xf>
    <xf numFmtId="0" fontId="27" fillId="0" borderId="64" xfId="0" applyFont="1" applyBorder="1" applyAlignment="1">
      <alignment horizontal="center" vertical="center"/>
    </xf>
    <xf numFmtId="0" fontId="27" fillId="0" borderId="65" xfId="0" applyFont="1" applyBorder="1" applyAlignment="1">
      <alignment horizontal="center" vertical="center"/>
    </xf>
    <xf numFmtId="0" fontId="8" fillId="4" borderId="68" xfId="0" applyFont="1" applyFill="1" applyBorder="1" applyAlignment="1">
      <alignment horizontal="center" vertical="center"/>
    </xf>
    <xf numFmtId="0" fontId="8" fillId="4" borderId="35" xfId="0" applyFont="1" applyFill="1" applyBorder="1" applyAlignment="1">
      <alignment horizontal="center" vertical="center"/>
    </xf>
    <xf numFmtId="0" fontId="8" fillId="4" borderId="37" xfId="0" applyFont="1" applyFill="1" applyBorder="1" applyAlignment="1">
      <alignment horizontal="center" vertical="center"/>
    </xf>
    <xf numFmtId="0" fontId="16" fillId="4" borderId="0" xfId="0" applyFont="1" applyFill="1" applyAlignment="1">
      <alignment horizontal="center" vertical="center"/>
    </xf>
    <xf numFmtId="0" fontId="16" fillId="4" borderId="34" xfId="0" applyFont="1" applyFill="1" applyBorder="1" applyAlignment="1">
      <alignment horizontal="center" vertical="center"/>
    </xf>
    <xf numFmtId="0" fontId="16" fillId="4" borderId="36" xfId="0" applyFont="1" applyFill="1" applyBorder="1" applyAlignment="1">
      <alignment horizontal="center" vertical="center"/>
    </xf>
    <xf numFmtId="0" fontId="16" fillId="4" borderId="38" xfId="0" applyFont="1" applyFill="1" applyBorder="1" applyAlignment="1">
      <alignment horizontal="center" vertical="center"/>
    </xf>
    <xf numFmtId="1" fontId="8" fillId="0" borderId="9" xfId="0" applyNumberFormat="1" applyFont="1" applyFill="1" applyBorder="1" applyAlignment="1">
      <alignment horizontal="center" vertical="center"/>
    </xf>
    <xf numFmtId="0" fontId="7" fillId="0" borderId="43" xfId="0" applyFont="1" applyBorder="1" applyAlignment="1">
      <alignment horizontal="center" vertical="center"/>
    </xf>
    <xf numFmtId="0" fontId="8" fillId="0" borderId="56" xfId="0" applyFont="1" applyBorder="1" applyAlignment="1">
      <alignment horizontal="center" vertical="center"/>
    </xf>
    <xf numFmtId="0" fontId="42" fillId="0" borderId="55" xfId="0" applyFont="1" applyBorder="1" applyAlignment="1">
      <alignment horizontal="center" vertical="center"/>
    </xf>
    <xf numFmtId="0" fontId="0" fillId="0" borderId="82" xfId="0" applyBorder="1" applyAlignment="1">
      <alignment horizontal="center" vertical="center"/>
    </xf>
    <xf numFmtId="0" fontId="0" fillId="0" borderId="36" xfId="0" applyFont="1" applyBorder="1" applyAlignment="1">
      <alignment horizontal="center" vertical="center"/>
    </xf>
    <xf numFmtId="0" fontId="20" fillId="0" borderId="36" xfId="0" applyFont="1" applyBorder="1" applyAlignment="1">
      <alignment horizontal="center" vertical="center"/>
    </xf>
    <xf numFmtId="0" fontId="7" fillId="0" borderId="57" xfId="0" applyFont="1" applyBorder="1" applyAlignment="1">
      <alignment horizontal="center" vertical="center"/>
    </xf>
    <xf numFmtId="0" fontId="7" fillId="0" borderId="58" xfId="0" applyFont="1" applyBorder="1" applyAlignment="1">
      <alignment horizontal="center" vertical="center"/>
    </xf>
    <xf numFmtId="0" fontId="7" fillId="0" borderId="56" xfId="0" applyFont="1" applyBorder="1" applyAlignment="1">
      <alignment horizontal="center" vertical="center"/>
    </xf>
    <xf numFmtId="0" fontId="8" fillId="0" borderId="59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7" fillId="0" borderId="44" xfId="0" applyFont="1" applyBorder="1" applyAlignment="1">
      <alignment horizontal="center" vertical="center"/>
    </xf>
    <xf numFmtId="0" fontId="7" fillId="0" borderId="43" xfId="0" applyFont="1" applyBorder="1" applyAlignment="1">
      <alignment horizontal="center" vertical="center"/>
    </xf>
    <xf numFmtId="0" fontId="8" fillId="0" borderId="5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8" borderId="38" xfId="0" applyFont="1" applyFill="1" applyBorder="1" applyAlignment="1" applyProtection="1">
      <alignment horizontal="center"/>
      <protection locked="0"/>
    </xf>
    <xf numFmtId="0" fontId="0" fillId="4" borderId="0" xfId="0" applyFill="1" applyAlignment="1">
      <alignment horizontal="center" vertical="center"/>
    </xf>
    <xf numFmtId="0" fontId="0" fillId="5" borderId="68" xfId="0" applyFill="1" applyBorder="1" applyAlignment="1">
      <alignment horizontal="center"/>
    </xf>
    <xf numFmtId="0" fontId="0" fillId="5" borderId="44" xfId="0" applyFill="1" applyBorder="1" applyAlignment="1">
      <alignment horizontal="center"/>
    </xf>
    <xf numFmtId="0" fontId="38" fillId="8" borderId="72" xfId="0" applyFont="1" applyFill="1" applyBorder="1" applyAlignment="1">
      <alignment horizontal="center" vertical="center"/>
    </xf>
    <xf numFmtId="0" fontId="38" fillId="8" borderId="54" xfId="0" applyFont="1" applyFill="1" applyBorder="1" applyAlignment="1">
      <alignment horizontal="center" vertical="center"/>
    </xf>
    <xf numFmtId="0" fontId="38" fillId="8" borderId="73" xfId="0" applyFont="1" applyFill="1" applyBorder="1" applyAlignment="1">
      <alignment horizontal="center" vertical="center"/>
    </xf>
    <xf numFmtId="0" fontId="37" fillId="7" borderId="58" xfId="0" applyFont="1" applyFill="1" applyBorder="1" applyAlignment="1">
      <alignment horizontal="center" vertical="center"/>
    </xf>
    <xf numFmtId="0" fontId="37" fillId="7" borderId="76" xfId="0" applyFont="1" applyFill="1" applyBorder="1" applyAlignment="1">
      <alignment horizontal="center" vertical="center"/>
    </xf>
    <xf numFmtId="0" fontId="37" fillId="7" borderId="77" xfId="0" applyFont="1" applyFill="1" applyBorder="1" applyAlignment="1">
      <alignment horizontal="center" vertical="center"/>
    </xf>
    <xf numFmtId="0" fontId="54" fillId="8" borderId="72" xfId="0" applyFont="1" applyFill="1" applyBorder="1" applyAlignment="1">
      <alignment horizontal="center" vertical="center"/>
    </xf>
    <xf numFmtId="0" fontId="54" fillId="8" borderId="54" xfId="0" applyFont="1" applyFill="1" applyBorder="1" applyAlignment="1">
      <alignment horizontal="center" vertical="center"/>
    </xf>
    <xf numFmtId="0" fontId="54" fillId="8" borderId="73" xfId="0" applyFont="1" applyFill="1" applyBorder="1" applyAlignment="1">
      <alignment horizontal="center" vertical="center"/>
    </xf>
    <xf numFmtId="0" fontId="38" fillId="8" borderId="59" xfId="0" applyFont="1" applyFill="1" applyBorder="1" applyAlignment="1">
      <alignment horizontal="center" vertical="center"/>
    </xf>
    <xf numFmtId="0" fontId="38" fillId="8" borderId="56" xfId="0" applyFont="1" applyFill="1" applyBorder="1" applyAlignment="1">
      <alignment horizontal="center" vertical="center"/>
    </xf>
    <xf numFmtId="0" fontId="38" fillId="8" borderId="57" xfId="0" applyFont="1" applyFill="1" applyBorder="1" applyAlignment="1">
      <alignment horizontal="center" vertical="center"/>
    </xf>
    <xf numFmtId="0" fontId="37" fillId="0" borderId="58" xfId="0" applyFont="1" applyBorder="1" applyAlignment="1">
      <alignment horizontal="center" vertical="center"/>
    </xf>
    <xf numFmtId="0" fontId="37" fillId="7" borderId="72" xfId="0" applyFont="1" applyFill="1" applyBorder="1" applyAlignment="1">
      <alignment horizontal="center" vertical="center"/>
    </xf>
    <xf numFmtId="0" fontId="37" fillId="7" borderId="73" xfId="0" applyFont="1" applyFill="1" applyBorder="1" applyAlignment="1">
      <alignment horizontal="center" vertical="center"/>
    </xf>
    <xf numFmtId="0" fontId="37" fillId="7" borderId="54" xfId="0" applyFont="1" applyFill="1" applyBorder="1" applyAlignment="1">
      <alignment horizontal="center" vertical="center"/>
    </xf>
    <xf numFmtId="0" fontId="38" fillId="3" borderId="72" xfId="0" applyFont="1" applyFill="1" applyBorder="1" applyAlignment="1">
      <alignment horizontal="center" vertical="center"/>
    </xf>
    <xf numFmtId="0" fontId="38" fillId="3" borderId="54" xfId="0" applyFont="1" applyFill="1" applyBorder="1" applyAlignment="1">
      <alignment horizontal="center" vertical="center"/>
    </xf>
    <xf numFmtId="0" fontId="38" fillId="3" borderId="56" xfId="0" applyFont="1" applyFill="1" applyBorder="1" applyAlignment="1">
      <alignment horizontal="center" vertical="center"/>
    </xf>
    <xf numFmtId="0" fontId="38" fillId="3" borderId="57" xfId="0" applyFont="1" applyFill="1" applyBorder="1" applyAlignment="1">
      <alignment horizontal="center" vertical="center"/>
    </xf>
    <xf numFmtId="1" fontId="10" fillId="9" borderId="58" xfId="0" applyNumberFormat="1" applyFont="1" applyFill="1" applyBorder="1" applyAlignment="1">
      <alignment horizontal="center" vertical="center"/>
    </xf>
    <xf numFmtId="1" fontId="10" fillId="9" borderId="76" xfId="0" applyNumberFormat="1" applyFont="1" applyFill="1" applyBorder="1" applyAlignment="1">
      <alignment horizontal="center" vertical="center"/>
    </xf>
    <xf numFmtId="1" fontId="10" fillId="9" borderId="77" xfId="0" applyNumberFormat="1" applyFont="1" applyFill="1" applyBorder="1" applyAlignment="1">
      <alignment horizontal="center" vertical="center"/>
    </xf>
    <xf numFmtId="0" fontId="0" fillId="5" borderId="30" xfId="0" applyFill="1" applyBorder="1" applyAlignment="1">
      <alignment horizontal="center"/>
    </xf>
    <xf numFmtId="0" fontId="0" fillId="5" borderId="71" xfId="0" applyFill="1" applyBorder="1" applyAlignment="1">
      <alignment horizontal="center"/>
    </xf>
    <xf numFmtId="1" fontId="37" fillId="9" borderId="58" xfId="0" applyNumberFormat="1" applyFont="1" applyFill="1" applyBorder="1" applyAlignment="1">
      <alignment horizontal="center" vertical="center"/>
    </xf>
    <xf numFmtId="1" fontId="37" fillId="9" borderId="76" xfId="0" applyNumberFormat="1" applyFont="1" applyFill="1" applyBorder="1" applyAlignment="1">
      <alignment horizontal="center" vertical="center"/>
    </xf>
    <xf numFmtId="1" fontId="37" fillId="9" borderId="77" xfId="0" applyNumberFormat="1" applyFont="1" applyFill="1" applyBorder="1" applyAlignment="1">
      <alignment horizontal="center" vertical="center"/>
    </xf>
    <xf numFmtId="0" fontId="24" fillId="9" borderId="72" xfId="0" applyFont="1" applyFill="1" applyBorder="1" applyAlignment="1">
      <alignment horizontal="center" vertical="center"/>
    </xf>
    <xf numFmtId="0" fontId="24" fillId="9" borderId="54" xfId="0" applyFont="1" applyFill="1" applyBorder="1" applyAlignment="1">
      <alignment horizontal="center" vertical="center"/>
    </xf>
    <xf numFmtId="1" fontId="37" fillId="9" borderId="72" xfId="0" applyNumberFormat="1" applyFont="1" applyFill="1" applyBorder="1" applyAlignment="1">
      <alignment horizontal="center" vertical="center"/>
    </xf>
    <xf numFmtId="1" fontId="37" fillId="9" borderId="54" xfId="0" applyNumberFormat="1" applyFont="1" applyFill="1" applyBorder="1" applyAlignment="1">
      <alignment horizontal="center" vertical="center"/>
    </xf>
    <xf numFmtId="1" fontId="37" fillId="9" borderId="73" xfId="0" applyNumberFormat="1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5" xfId="0" applyFont="1" applyBorder="1" applyAlignment="1">
      <alignment horizontal="center" vertical="center"/>
    </xf>
    <xf numFmtId="0" fontId="8" fillId="0" borderId="65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8" fillId="0" borderId="51" xfId="0" applyFont="1" applyBorder="1" applyAlignment="1">
      <alignment horizontal="center" vertical="center"/>
    </xf>
    <xf numFmtId="0" fontId="8" fillId="0" borderId="62" xfId="0" applyFont="1" applyBorder="1" applyAlignment="1">
      <alignment horizontal="center" vertical="center"/>
    </xf>
    <xf numFmtId="1" fontId="8" fillId="0" borderId="72" xfId="0" applyNumberFormat="1" applyFont="1" applyBorder="1" applyAlignment="1">
      <alignment horizontal="center" vertical="center"/>
    </xf>
    <xf numFmtId="1" fontId="8" fillId="0" borderId="54" xfId="0" applyNumberFormat="1" applyFont="1" applyBorder="1" applyAlignment="1">
      <alignment horizontal="center" vertical="center"/>
    </xf>
    <xf numFmtId="1" fontId="8" fillId="0" borderId="73" xfId="0" applyNumberFormat="1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8" fillId="0" borderId="66" xfId="0" applyFont="1" applyBorder="1" applyAlignment="1">
      <alignment horizontal="center" vertical="center"/>
    </xf>
    <xf numFmtId="0" fontId="8" fillId="0" borderId="71" xfId="0" applyFont="1" applyBorder="1" applyAlignment="1">
      <alignment horizontal="center" vertical="center"/>
    </xf>
    <xf numFmtId="0" fontId="7" fillId="9" borderId="72" xfId="0" applyFont="1" applyFill="1" applyBorder="1" applyAlignment="1">
      <alignment horizontal="center" vertical="center"/>
    </xf>
    <xf numFmtId="0" fontId="7" fillId="9" borderId="54" xfId="0" applyFont="1" applyFill="1" applyBorder="1" applyAlignment="1">
      <alignment horizontal="center" vertical="center"/>
    </xf>
    <xf numFmtId="1" fontId="10" fillId="9" borderId="72" xfId="0" applyNumberFormat="1" applyFont="1" applyFill="1" applyBorder="1" applyAlignment="1">
      <alignment horizontal="center" vertical="center"/>
    </xf>
    <xf numFmtId="1" fontId="10" fillId="9" borderId="54" xfId="0" applyNumberFormat="1" applyFont="1" applyFill="1" applyBorder="1" applyAlignment="1">
      <alignment horizontal="center" vertical="center"/>
    </xf>
    <xf numFmtId="1" fontId="10" fillId="9" borderId="73" xfId="0" applyNumberFormat="1" applyFont="1" applyFill="1" applyBorder="1" applyAlignment="1">
      <alignment horizontal="center" vertical="center"/>
    </xf>
    <xf numFmtId="0" fontId="20" fillId="0" borderId="36" xfId="0" applyFont="1" applyBorder="1" applyAlignment="1">
      <alignment horizontal="center" vertical="center"/>
    </xf>
    <xf numFmtId="0" fontId="14" fillId="9" borderId="72" xfId="0" applyFont="1" applyFill="1" applyBorder="1" applyAlignment="1">
      <alignment horizontal="center" vertical="center"/>
    </xf>
    <xf numFmtId="0" fontId="14" fillId="9" borderId="54" xfId="0" applyFont="1" applyFill="1" applyBorder="1" applyAlignment="1">
      <alignment horizontal="center" vertical="center"/>
    </xf>
    <xf numFmtId="0" fontId="61" fillId="3" borderId="72" xfId="0" applyFont="1" applyFill="1" applyBorder="1" applyAlignment="1">
      <alignment horizontal="center" vertical="center"/>
    </xf>
    <xf numFmtId="0" fontId="61" fillId="3" borderId="54" xfId="0" applyFont="1" applyFill="1" applyBorder="1" applyAlignment="1">
      <alignment horizontal="center" vertical="center"/>
    </xf>
    <xf numFmtId="0" fontId="61" fillId="3" borderId="73" xfId="0" applyFont="1" applyFill="1" applyBorder="1" applyAlignment="1">
      <alignment horizontal="center" vertical="center"/>
    </xf>
    <xf numFmtId="0" fontId="58" fillId="9" borderId="72" xfId="0" applyFont="1" applyFill="1" applyBorder="1" applyAlignment="1">
      <alignment horizontal="center" vertical="center"/>
    </xf>
    <xf numFmtId="0" fontId="58" fillId="9" borderId="54" xfId="0" applyFont="1" applyFill="1" applyBorder="1" applyAlignment="1">
      <alignment horizontal="center" vertical="center"/>
    </xf>
    <xf numFmtId="0" fontId="58" fillId="9" borderId="73" xfId="0" applyFont="1" applyFill="1" applyBorder="1" applyAlignment="1">
      <alignment horizontal="center" vertical="center"/>
    </xf>
    <xf numFmtId="0" fontId="58" fillId="7" borderId="72" xfId="0" applyFont="1" applyFill="1" applyBorder="1" applyAlignment="1">
      <alignment horizontal="center" vertical="center"/>
    </xf>
    <xf numFmtId="0" fontId="58" fillId="7" borderId="54" xfId="0" applyFont="1" applyFill="1" applyBorder="1" applyAlignment="1">
      <alignment horizontal="center" vertical="center"/>
    </xf>
    <xf numFmtId="0" fontId="58" fillId="7" borderId="73" xfId="0" applyFont="1" applyFill="1" applyBorder="1" applyAlignment="1">
      <alignment horizontal="center" vertical="center"/>
    </xf>
    <xf numFmtId="0" fontId="8" fillId="0" borderId="56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38" fillId="3" borderId="59" xfId="0" applyFont="1" applyFill="1" applyBorder="1" applyAlignment="1">
      <alignment horizontal="center" vertical="center"/>
    </xf>
    <xf numFmtId="0" fontId="37" fillId="0" borderId="76" xfId="0" applyFont="1" applyBorder="1" applyAlignment="1">
      <alignment horizontal="center" vertical="center"/>
    </xf>
    <xf numFmtId="0" fontId="37" fillId="0" borderId="83" xfId="0" applyFont="1" applyBorder="1" applyAlignment="1">
      <alignment horizontal="center" vertical="center"/>
    </xf>
    <xf numFmtId="0" fontId="14" fillId="0" borderId="85" xfId="0" applyFont="1" applyBorder="1" applyAlignment="1">
      <alignment horizontal="center" vertical="center"/>
    </xf>
    <xf numFmtId="0" fontId="14" fillId="0" borderId="76" xfId="0" applyFont="1" applyBorder="1" applyAlignment="1">
      <alignment horizontal="center" vertical="center"/>
    </xf>
    <xf numFmtId="0" fontId="14" fillId="0" borderId="83" xfId="0" applyFont="1" applyBorder="1" applyAlignment="1">
      <alignment horizontal="center" vertical="center"/>
    </xf>
    <xf numFmtId="0" fontId="58" fillId="7" borderId="84" xfId="0" applyFont="1" applyFill="1" applyBorder="1" applyAlignment="1">
      <alignment horizontal="center" vertical="center"/>
    </xf>
    <xf numFmtId="0" fontId="60" fillId="0" borderId="72" xfId="0" applyFont="1" applyBorder="1" applyAlignment="1">
      <alignment horizontal="center" vertical="center"/>
    </xf>
    <xf numFmtId="0" fontId="60" fillId="0" borderId="54" xfId="0" applyFont="1" applyBorder="1" applyAlignment="1">
      <alignment horizontal="center" vertical="center"/>
    </xf>
    <xf numFmtId="0" fontId="60" fillId="0" borderId="73" xfId="0" applyFont="1" applyBorder="1" applyAlignment="1">
      <alignment horizontal="center" vertical="center"/>
    </xf>
    <xf numFmtId="0" fontId="7" fillId="0" borderId="59" xfId="0" applyFont="1" applyBorder="1" applyAlignment="1">
      <alignment horizontal="center" vertical="center"/>
    </xf>
    <xf numFmtId="0" fontId="7" fillId="0" borderId="57" xfId="0" applyFont="1" applyBorder="1" applyAlignment="1">
      <alignment horizontal="center" vertical="center"/>
    </xf>
    <xf numFmtId="0" fontId="7" fillId="0" borderId="58" xfId="0" applyFont="1" applyBorder="1" applyAlignment="1">
      <alignment horizontal="center" vertical="center"/>
    </xf>
    <xf numFmtId="0" fontId="7" fillId="0" borderId="77" xfId="0" applyFont="1" applyBorder="1" applyAlignment="1">
      <alignment horizontal="center" vertical="center"/>
    </xf>
    <xf numFmtId="0" fontId="56" fillId="3" borderId="72" xfId="0" applyFont="1" applyFill="1" applyBorder="1" applyAlignment="1">
      <alignment horizontal="center" vertical="center"/>
    </xf>
    <xf numFmtId="0" fontId="56" fillId="3" borderId="54" xfId="0" applyFont="1" applyFill="1" applyBorder="1" applyAlignment="1">
      <alignment horizontal="center" vertical="center"/>
    </xf>
    <xf numFmtId="0" fontId="56" fillId="3" borderId="73" xfId="0" applyFont="1" applyFill="1" applyBorder="1" applyAlignment="1">
      <alignment horizontal="center" vertical="center"/>
    </xf>
    <xf numFmtId="0" fontId="59" fillId="7" borderId="72" xfId="0" applyFont="1" applyFill="1" applyBorder="1" applyAlignment="1">
      <alignment horizontal="center" vertical="center"/>
    </xf>
    <xf numFmtId="0" fontId="59" fillId="7" borderId="54" xfId="0" applyFont="1" applyFill="1" applyBorder="1" applyAlignment="1">
      <alignment horizontal="center" vertical="center"/>
    </xf>
    <xf numFmtId="0" fontId="59" fillId="7" borderId="73" xfId="0" applyFont="1" applyFill="1" applyBorder="1" applyAlignment="1">
      <alignment horizontal="center" vertical="center"/>
    </xf>
    <xf numFmtId="0" fontId="7" fillId="0" borderId="56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38" fillId="3" borderId="73" xfId="0" applyFont="1" applyFill="1" applyBorder="1" applyAlignment="1">
      <alignment horizontal="center" vertical="center"/>
    </xf>
    <xf numFmtId="0" fontId="58" fillId="3" borderId="72" xfId="0" applyFont="1" applyFill="1" applyBorder="1" applyAlignment="1">
      <alignment horizontal="center" vertical="center"/>
    </xf>
    <xf numFmtId="0" fontId="58" fillId="3" borderId="54" xfId="0" applyFont="1" applyFill="1" applyBorder="1" applyAlignment="1">
      <alignment horizontal="center" vertical="center"/>
    </xf>
    <xf numFmtId="0" fontId="58" fillId="3" borderId="73" xfId="0" applyFont="1" applyFill="1" applyBorder="1" applyAlignment="1">
      <alignment horizontal="center" vertical="center"/>
    </xf>
    <xf numFmtId="0" fontId="37" fillId="0" borderId="72" xfId="0" applyFont="1" applyBorder="1" applyAlignment="1">
      <alignment horizontal="center" vertical="center"/>
    </xf>
    <xf numFmtId="0" fontId="37" fillId="0" borderId="73" xfId="0" applyFont="1" applyBorder="1" applyAlignment="1">
      <alignment horizontal="center" vertical="center"/>
    </xf>
    <xf numFmtId="0" fontId="57" fillId="3" borderId="72" xfId="0" applyFont="1" applyFill="1" applyBorder="1" applyAlignment="1">
      <alignment horizontal="center" vertical="center"/>
    </xf>
    <xf numFmtId="0" fontId="57" fillId="3" borderId="54" xfId="0" applyFont="1" applyFill="1" applyBorder="1" applyAlignment="1">
      <alignment horizontal="center" vertical="center"/>
    </xf>
    <xf numFmtId="0" fontId="57" fillId="3" borderId="73" xfId="0" applyFont="1" applyFill="1" applyBorder="1" applyAlignment="1">
      <alignment horizontal="center" vertical="center"/>
    </xf>
    <xf numFmtId="0" fontId="8" fillId="0" borderId="59" xfId="0" applyFont="1" applyBorder="1" applyAlignment="1">
      <alignment horizontal="center" vertical="center"/>
    </xf>
    <xf numFmtId="0" fontId="8" fillId="0" borderId="60" xfId="0" applyFont="1" applyBorder="1" applyAlignment="1">
      <alignment horizontal="center" vertical="center"/>
    </xf>
    <xf numFmtId="0" fontId="8" fillId="0" borderId="58" xfId="0" applyFont="1" applyBorder="1" applyAlignment="1">
      <alignment horizontal="center" vertical="center"/>
    </xf>
    <xf numFmtId="0" fontId="8" fillId="0" borderId="77" xfId="0" applyFont="1" applyBorder="1" applyAlignment="1">
      <alignment horizontal="center" vertical="center"/>
    </xf>
    <xf numFmtId="0" fontId="14" fillId="0" borderId="58" xfId="0" applyFont="1" applyBorder="1" applyAlignment="1">
      <alignment horizontal="center" vertical="center"/>
    </xf>
    <xf numFmtId="0" fontId="57" fillId="0" borderId="72" xfId="0" applyFont="1" applyBorder="1" applyAlignment="1">
      <alignment horizontal="center" vertical="center"/>
    </xf>
    <xf numFmtId="0" fontId="57" fillId="0" borderId="54" xfId="0" applyFont="1" applyBorder="1" applyAlignment="1">
      <alignment horizontal="center" vertical="center"/>
    </xf>
    <xf numFmtId="0" fontId="57" fillId="0" borderId="73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44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43" xfId="0" applyFont="1" applyBorder="1" applyAlignment="1">
      <alignment horizontal="center" vertical="center"/>
    </xf>
    <xf numFmtId="0" fontId="14" fillId="7" borderId="72" xfId="0" applyFont="1" applyFill="1" applyBorder="1" applyAlignment="1">
      <alignment horizontal="center" vertical="center"/>
    </xf>
    <xf numFmtId="0" fontId="14" fillId="7" borderId="54" xfId="0" applyFont="1" applyFill="1" applyBorder="1" applyAlignment="1">
      <alignment horizontal="center" vertical="center"/>
    </xf>
    <xf numFmtId="0" fontId="0" fillId="0" borderId="60" xfId="0" applyFont="1" applyBorder="1" applyAlignment="1">
      <alignment horizontal="center" vertical="center"/>
    </xf>
    <xf numFmtId="0" fontId="0" fillId="0" borderId="25" xfId="0" applyFont="1" applyBorder="1" applyAlignment="1">
      <alignment horizontal="center" vertical="center"/>
    </xf>
    <xf numFmtId="0" fontId="0" fillId="0" borderId="58" xfId="0" applyFont="1" applyBorder="1" applyAlignment="1">
      <alignment horizontal="center" vertical="center"/>
    </xf>
    <xf numFmtId="0" fontId="0" fillId="0" borderId="77" xfId="0" applyFont="1" applyBorder="1" applyAlignment="1">
      <alignment horizontal="center" vertical="center"/>
    </xf>
    <xf numFmtId="0" fontId="7" fillId="0" borderId="60" xfId="0" applyFont="1" applyBorder="1" applyAlignment="1">
      <alignment horizontal="center" vertical="center"/>
    </xf>
    <xf numFmtId="0" fontId="8" fillId="8" borderId="69" xfId="0" applyFont="1" applyFill="1" applyBorder="1" applyAlignment="1">
      <alignment horizontal="center" vertical="center"/>
    </xf>
    <xf numFmtId="0" fontId="16" fillId="0" borderId="69" xfId="0" applyFont="1" applyBorder="1" applyAlignment="1">
      <alignment horizontal="center" vertical="center" wrapText="1"/>
    </xf>
    <xf numFmtId="0" fontId="35" fillId="0" borderId="39" xfId="0" applyFont="1" applyBorder="1" applyAlignment="1">
      <alignment horizontal="center" vertical="center"/>
    </xf>
    <xf numFmtId="0" fontId="7" fillId="0" borderId="73" xfId="0" applyFont="1" applyBorder="1" applyAlignment="1">
      <alignment horizontal="center" vertical="center"/>
    </xf>
    <xf numFmtId="0" fontId="35" fillId="0" borderId="46" xfId="0" applyFont="1" applyBorder="1" applyAlignment="1">
      <alignment horizontal="center" vertical="center"/>
    </xf>
    <xf numFmtId="0" fontId="8" fillId="0" borderId="70" xfId="0" applyFont="1" applyFill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8" fillId="0" borderId="22" xfId="0" applyFont="1" applyBorder="1" applyAlignment="1">
      <alignment horizontal="center" vertical="center"/>
    </xf>
    <xf numFmtId="0" fontId="35" fillId="0" borderId="36" xfId="0" applyFont="1" applyBorder="1" applyAlignment="1">
      <alignment horizontal="center" vertical="center"/>
    </xf>
    <xf numFmtId="0" fontId="11" fillId="0" borderId="34" xfId="0" applyFont="1" applyBorder="1" applyAlignment="1">
      <alignment horizontal="center" vertical="center"/>
    </xf>
    <xf numFmtId="0" fontId="11" fillId="0" borderId="38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8" fillId="0" borderId="26" xfId="0" applyFont="1" applyFill="1" applyBorder="1" applyAlignment="1">
      <alignment horizontal="center" vertical="center"/>
    </xf>
    <xf numFmtId="0" fontId="8" fillId="0" borderId="78" xfId="0" applyFont="1" applyFill="1" applyBorder="1" applyAlignment="1">
      <alignment horizontal="center" vertical="center"/>
    </xf>
    <xf numFmtId="0" fontId="16" fillId="0" borderId="69" xfId="0" applyFont="1" applyBorder="1" applyAlignment="1">
      <alignment horizontal="center" vertical="center"/>
    </xf>
    <xf numFmtId="0" fontId="9" fillId="0" borderId="69" xfId="0" applyFont="1" applyBorder="1" applyAlignment="1">
      <alignment horizontal="center" vertical="center"/>
    </xf>
    <xf numFmtId="0" fontId="11" fillId="0" borderId="69" xfId="0" applyFont="1" applyBorder="1" applyAlignment="1">
      <alignment horizontal="center" vertical="center"/>
    </xf>
    <xf numFmtId="0" fontId="7" fillId="0" borderId="80" xfId="0" applyFont="1" applyBorder="1" applyAlignment="1">
      <alignment horizontal="center" vertical="center"/>
    </xf>
    <xf numFmtId="0" fontId="21" fillId="0" borderId="48" xfId="0" applyFont="1" applyBorder="1" applyAlignment="1">
      <alignment horizontal="center" vertical="center"/>
    </xf>
    <xf numFmtId="0" fontId="8" fillId="4" borderId="26" xfId="0" applyFont="1" applyFill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16" fillId="0" borderId="48" xfId="0" applyFont="1" applyBorder="1" applyAlignment="1">
      <alignment horizontal="center" vertical="center"/>
    </xf>
    <xf numFmtId="0" fontId="8" fillId="0" borderId="47" xfId="0" applyFont="1" applyFill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23" fillId="0" borderId="6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7" fillId="0" borderId="46" xfId="0" applyFont="1" applyBorder="1" applyAlignment="1">
      <alignment horizontal="center" vertical="center"/>
    </xf>
    <xf numFmtId="0" fontId="8" fillId="0" borderId="42" xfId="0" applyFont="1" applyFill="1" applyBorder="1" applyAlignment="1">
      <alignment horizontal="center" vertical="center"/>
    </xf>
    <xf numFmtId="0" fontId="8" fillId="8" borderId="1" xfId="0" applyFont="1" applyFill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8" fillId="4" borderId="45" xfId="0" applyFont="1" applyFill="1" applyBorder="1" applyAlignment="1">
      <alignment horizontal="center" vertical="center"/>
    </xf>
    <xf numFmtId="0" fontId="8" fillId="4" borderId="34" xfId="0" applyFont="1" applyFill="1" applyBorder="1" applyAlignment="1">
      <alignment horizontal="center" vertical="center"/>
    </xf>
    <xf numFmtId="0" fontId="16" fillId="4" borderId="26" xfId="0" applyFont="1" applyFill="1" applyBorder="1" applyAlignment="1">
      <alignment horizontal="center" vertical="center"/>
    </xf>
    <xf numFmtId="0" fontId="8" fillId="8" borderId="34" xfId="0" applyFont="1" applyFill="1" applyBorder="1" applyAlignment="1" applyProtection="1">
      <alignment horizontal="center"/>
      <protection locked="0"/>
    </xf>
    <xf numFmtId="0" fontId="8" fillId="4" borderId="70" xfId="0" applyFont="1" applyFill="1" applyBorder="1" applyAlignment="1">
      <alignment horizontal="center" vertical="center"/>
    </xf>
    <xf numFmtId="0" fontId="16" fillId="4" borderId="3" xfId="0" applyFont="1" applyFill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11" fillId="0" borderId="70" xfId="0" applyFont="1" applyBorder="1" applyAlignment="1">
      <alignment horizontal="center" vertical="center"/>
    </xf>
    <xf numFmtId="0" fontId="7" fillId="0" borderId="79" xfId="0" applyFont="1" applyBorder="1" applyAlignment="1">
      <alignment horizontal="center" vertical="center"/>
    </xf>
    <xf numFmtId="0" fontId="8" fillId="0" borderId="22" xfId="0" applyFont="1" applyFill="1" applyBorder="1" applyAlignment="1">
      <alignment horizontal="center" vertical="center" wrapText="1"/>
    </xf>
    <xf numFmtId="0" fontId="8" fillId="4" borderId="35" xfId="0" applyFont="1" applyFill="1" applyBorder="1" applyAlignment="1" applyProtection="1">
      <alignment horizontal="center"/>
      <protection locked="0"/>
    </xf>
    <xf numFmtId="0" fontId="8" fillId="4" borderId="37" xfId="0" applyFont="1" applyFill="1" applyBorder="1" applyAlignment="1" applyProtection="1">
      <alignment horizontal="center"/>
      <protection locked="0"/>
    </xf>
    <xf numFmtId="0" fontId="8" fillId="4" borderId="38" xfId="0" applyFont="1" applyFill="1" applyBorder="1" applyAlignment="1" applyProtection="1">
      <alignment horizontal="center"/>
      <protection locked="0"/>
    </xf>
    <xf numFmtId="0" fontId="27" fillId="0" borderId="34" xfId="0" applyFont="1" applyBorder="1" applyAlignment="1">
      <alignment horizontal="center" vertical="center"/>
    </xf>
    <xf numFmtId="0" fontId="27" fillId="0" borderId="38" xfId="0" applyFont="1" applyBorder="1" applyAlignment="1">
      <alignment horizontal="center" vertical="center"/>
    </xf>
    <xf numFmtId="0" fontId="27" fillId="0" borderId="26" xfId="0" applyFont="1" applyBorder="1" applyAlignment="1">
      <alignment horizontal="center" vertical="center"/>
    </xf>
    <xf numFmtId="0" fontId="24" fillId="7" borderId="58" xfId="0" applyFont="1" applyFill="1" applyBorder="1" applyAlignment="1">
      <alignment horizontal="center" vertical="center"/>
    </xf>
    <xf numFmtId="0" fontId="24" fillId="7" borderId="76" xfId="0" applyFont="1" applyFill="1" applyBorder="1" applyAlignment="1">
      <alignment horizontal="center" vertical="center"/>
    </xf>
    <xf numFmtId="0" fontId="27" fillId="0" borderId="56" xfId="0" applyFont="1" applyBorder="1" applyAlignment="1">
      <alignment horizontal="center" vertical="center"/>
    </xf>
    <xf numFmtId="0" fontId="8" fillId="0" borderId="78" xfId="0" applyFont="1" applyFill="1" applyBorder="1" applyAlignment="1">
      <alignment horizontal="center" vertical="center" wrapText="1"/>
    </xf>
    <xf numFmtId="0" fontId="27" fillId="0" borderId="69" xfId="0" applyFont="1" applyBorder="1" applyAlignment="1">
      <alignment horizontal="center" vertical="center"/>
    </xf>
    <xf numFmtId="0" fontId="27" fillId="0" borderId="3" xfId="0" applyFont="1" applyBorder="1" applyAlignment="1">
      <alignment horizontal="center" vertical="center"/>
    </xf>
    <xf numFmtId="0" fontId="24" fillId="0" borderId="58" xfId="0" applyFont="1" applyBorder="1" applyAlignment="1">
      <alignment horizontal="center" vertical="center"/>
    </xf>
    <xf numFmtId="0" fontId="24" fillId="0" borderId="77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27" fillId="0" borderId="6" xfId="0" applyFont="1" applyBorder="1" applyAlignment="1">
      <alignment horizontal="center" vertical="center"/>
    </xf>
    <xf numFmtId="0" fontId="24" fillId="7" borderId="77" xfId="0" applyFont="1" applyFill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8" fillId="4" borderId="22" xfId="0" applyFont="1" applyFill="1" applyBorder="1" applyAlignment="1">
      <alignment horizontal="center" vertical="center" wrapText="1"/>
    </xf>
    <xf numFmtId="0" fontId="16" fillId="4" borderId="22" xfId="0" applyFont="1" applyFill="1" applyBorder="1" applyAlignment="1">
      <alignment horizontal="center" vertical="center" wrapText="1"/>
    </xf>
    <xf numFmtId="0" fontId="8" fillId="4" borderId="68" xfId="0" applyFont="1" applyFill="1" applyBorder="1" applyAlignment="1" applyProtection="1">
      <alignment horizontal="center"/>
      <protection locked="0"/>
    </xf>
    <xf numFmtId="0" fontId="8" fillId="4" borderId="34" xfId="0" applyFont="1" applyFill="1" applyBorder="1" applyAlignment="1" applyProtection="1">
      <alignment horizontal="center"/>
      <protection locked="0"/>
    </xf>
    <xf numFmtId="0" fontId="6" fillId="4" borderId="22" xfId="0" applyFont="1" applyFill="1" applyBorder="1" applyAlignment="1">
      <alignment horizontal="center" vertical="center" wrapText="1"/>
    </xf>
    <xf numFmtId="0" fontId="8" fillId="9" borderId="58" xfId="0" applyFont="1" applyFill="1" applyBorder="1" applyAlignment="1">
      <alignment horizontal="center" vertical="center"/>
    </xf>
    <xf numFmtId="0" fontId="8" fillId="9" borderId="76" xfId="0" applyFont="1" applyFill="1" applyBorder="1" applyAlignment="1">
      <alignment horizontal="center" vertical="center"/>
    </xf>
    <xf numFmtId="1" fontId="21" fillId="0" borderId="48" xfId="0" applyNumberFormat="1" applyFont="1" applyBorder="1" applyAlignment="1">
      <alignment horizontal="center" vertical="center"/>
    </xf>
    <xf numFmtId="1" fontId="8" fillId="4" borderId="26" xfId="0" applyNumberFormat="1" applyFont="1" applyFill="1" applyBorder="1" applyAlignment="1">
      <alignment horizontal="center" vertical="center"/>
    </xf>
    <xf numFmtId="1" fontId="0" fillId="0" borderId="26" xfId="0" applyNumberFormat="1" applyBorder="1" applyAlignment="1">
      <alignment horizontal="center" vertical="center"/>
    </xf>
    <xf numFmtId="1" fontId="26" fillId="0" borderId="26" xfId="0" applyNumberFormat="1" applyFont="1" applyBorder="1" applyAlignment="1">
      <alignment horizontal="center" vertical="center"/>
    </xf>
    <xf numFmtId="1" fontId="52" fillId="0" borderId="26" xfId="0" applyNumberFormat="1" applyFont="1" applyBorder="1" applyAlignment="1">
      <alignment horizontal="center" vertical="center"/>
    </xf>
    <xf numFmtId="1" fontId="29" fillId="0" borderId="26" xfId="0" applyNumberFormat="1" applyFont="1" applyFill="1" applyBorder="1" applyAlignment="1">
      <alignment horizontal="center" vertical="center"/>
    </xf>
    <xf numFmtId="1" fontId="0" fillId="0" borderId="34" xfId="0" applyNumberFormat="1" applyBorder="1" applyAlignment="1">
      <alignment horizontal="center" vertical="center"/>
    </xf>
    <xf numFmtId="1" fontId="26" fillId="0" borderId="34" xfId="0" applyNumberFormat="1" applyFont="1" applyBorder="1" applyAlignment="1">
      <alignment horizontal="center" vertical="center"/>
    </xf>
    <xf numFmtId="1" fontId="52" fillId="0" borderId="34" xfId="0" applyNumberFormat="1" applyFont="1" applyBorder="1" applyAlignment="1">
      <alignment horizontal="center" vertical="center"/>
    </xf>
    <xf numFmtId="1" fontId="29" fillId="0" borderId="44" xfId="0" applyNumberFormat="1" applyFont="1" applyFill="1" applyBorder="1" applyAlignment="1">
      <alignment horizontal="center" vertical="center"/>
    </xf>
    <xf numFmtId="1" fontId="29" fillId="0" borderId="41" xfId="0" applyNumberFormat="1" applyFont="1" applyFill="1" applyBorder="1" applyAlignment="1">
      <alignment horizontal="center" vertical="center"/>
    </xf>
    <xf numFmtId="1" fontId="16" fillId="4" borderId="37" xfId="0" applyNumberFormat="1" applyFont="1" applyFill="1" applyBorder="1" applyAlignment="1">
      <alignment horizontal="center" vertical="center"/>
    </xf>
    <xf numFmtId="0" fontId="16" fillId="8" borderId="38" xfId="0" applyFont="1" applyFill="1" applyBorder="1" applyAlignment="1">
      <alignment horizontal="center" vertical="center"/>
    </xf>
    <xf numFmtId="0" fontId="8" fillId="4" borderId="38" xfId="0" applyFont="1" applyFill="1" applyBorder="1" applyAlignment="1">
      <alignment horizontal="center" vertical="center"/>
    </xf>
    <xf numFmtId="1" fontId="0" fillId="0" borderId="38" xfId="0" applyNumberFormat="1" applyBorder="1" applyAlignment="1">
      <alignment horizontal="center" vertical="center"/>
    </xf>
    <xf numFmtId="1" fontId="26" fillId="0" borderId="38" xfId="0" applyNumberFormat="1" applyFont="1" applyBorder="1" applyAlignment="1">
      <alignment horizontal="center" vertical="center"/>
    </xf>
    <xf numFmtId="1" fontId="52" fillId="0" borderId="38" xfId="0" applyNumberFormat="1" applyFont="1" applyBorder="1" applyAlignment="1">
      <alignment horizontal="center" vertical="center"/>
    </xf>
    <xf numFmtId="1" fontId="29" fillId="0" borderId="40" xfId="0" applyNumberFormat="1" applyFont="1" applyFill="1" applyBorder="1" applyAlignment="1">
      <alignment horizontal="center" vertical="center"/>
    </xf>
    <xf numFmtId="1" fontId="8" fillId="4" borderId="1" xfId="0" applyNumberFormat="1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1" fontId="52" fillId="0" borderId="1" xfId="0" applyNumberFormat="1" applyFont="1" applyBorder="1" applyAlignment="1">
      <alignment horizontal="center" vertical="center"/>
    </xf>
    <xf numFmtId="1" fontId="29" fillId="0" borderId="1" xfId="0" applyNumberFormat="1" applyFont="1" applyFill="1" applyBorder="1" applyAlignment="1">
      <alignment horizontal="center" vertical="center"/>
    </xf>
    <xf numFmtId="1" fontId="16" fillId="4" borderId="35" xfId="0" applyNumberFormat="1" applyFont="1" applyFill="1" applyBorder="1" applyAlignment="1">
      <alignment horizontal="center" vertical="center"/>
    </xf>
    <xf numFmtId="1" fontId="16" fillId="4" borderId="68" xfId="0" applyNumberFormat="1" applyFont="1" applyFill="1" applyBorder="1" applyAlignment="1">
      <alignment horizontal="center" vertical="center"/>
    </xf>
    <xf numFmtId="0" fontId="16" fillId="8" borderId="34" xfId="0" applyFont="1" applyFill="1" applyBorder="1" applyAlignment="1">
      <alignment horizontal="center" vertical="center"/>
    </xf>
    <xf numFmtId="186" fontId="21" fillId="0" borderId="48" xfId="0" applyNumberFormat="1" applyFont="1" applyBorder="1" applyAlignment="1">
      <alignment horizontal="center" vertical="center"/>
    </xf>
    <xf numFmtId="0" fontId="27" fillId="4" borderId="36" xfId="0" applyFont="1" applyFill="1" applyBorder="1" applyAlignment="1">
      <alignment horizontal="center" vertical="center"/>
    </xf>
    <xf numFmtId="0" fontId="8" fillId="4" borderId="42" xfId="0" applyFont="1" applyFill="1" applyBorder="1" applyAlignment="1" applyProtection="1">
      <alignment horizontal="center"/>
      <protection locked="0"/>
    </xf>
    <xf numFmtId="0" fontId="8" fillId="8" borderId="1" xfId="0" applyFont="1" applyFill="1" applyBorder="1" applyAlignment="1" applyProtection="1">
      <alignment horizontal="center"/>
      <protection locked="0"/>
    </xf>
    <xf numFmtId="0" fontId="8" fillId="4" borderId="1" xfId="0" applyFont="1" applyFill="1" applyBorder="1" applyAlignment="1" applyProtection="1">
      <alignment horizontal="center"/>
      <protection locked="0"/>
    </xf>
    <xf numFmtId="1" fontId="29" fillId="0" borderId="43" xfId="0" applyNumberFormat="1" applyFont="1" applyFill="1" applyBorder="1" applyAlignment="1">
      <alignment horizontal="center" vertical="center"/>
    </xf>
    <xf numFmtId="186" fontId="21" fillId="0" borderId="16" xfId="0" applyNumberFormat="1" applyFont="1" applyBorder="1" applyAlignment="1">
      <alignment horizontal="center" vertical="center"/>
    </xf>
    <xf numFmtId="1" fontId="29" fillId="0" borderId="34" xfId="0" applyNumberFormat="1" applyFont="1" applyFill="1" applyBorder="1" applyAlignment="1">
      <alignment horizontal="center" vertical="center"/>
    </xf>
    <xf numFmtId="186" fontId="21" fillId="0" borderId="44" xfId="0" applyNumberFormat="1" applyFont="1" applyBorder="1" applyAlignment="1">
      <alignment horizontal="center" vertical="center"/>
    </xf>
    <xf numFmtId="1" fontId="29" fillId="0" borderId="38" xfId="0" applyNumberFormat="1" applyFont="1" applyFill="1" applyBorder="1" applyAlignment="1">
      <alignment horizontal="center" vertical="center"/>
    </xf>
    <xf numFmtId="186" fontId="21" fillId="0" borderId="40" xfId="0" applyNumberFormat="1" applyFont="1" applyBorder="1" applyAlignment="1">
      <alignment horizontal="center" vertical="center"/>
    </xf>
    <xf numFmtId="186" fontId="21" fillId="0" borderId="41" xfId="0" applyNumberFormat="1" applyFont="1" applyBorder="1" applyAlignment="1">
      <alignment horizontal="center" vertical="center"/>
    </xf>
    <xf numFmtId="186" fontId="21" fillId="0" borderId="64" xfId="0" applyNumberFormat="1" applyFont="1" applyBorder="1" applyAlignment="1">
      <alignment horizontal="center" vertical="center"/>
    </xf>
    <xf numFmtId="0" fontId="5" fillId="0" borderId="69" xfId="0" applyFont="1" applyBorder="1" applyAlignment="1">
      <alignment horizontal="center" vertical="center"/>
    </xf>
    <xf numFmtId="186" fontId="21" fillId="0" borderId="73" xfId="0" applyNumberFormat="1" applyFont="1" applyBorder="1" applyAlignment="1">
      <alignment horizontal="center" vertical="center"/>
    </xf>
    <xf numFmtId="0" fontId="35" fillId="0" borderId="28" xfId="0" applyFont="1" applyBorder="1" applyAlignment="1">
      <alignment horizontal="center" vertical="center"/>
    </xf>
    <xf numFmtId="1" fontId="29" fillId="0" borderId="10" xfId="0" applyNumberFormat="1" applyFont="1" applyFill="1" applyBorder="1" applyAlignment="1">
      <alignment horizontal="center" vertical="center"/>
    </xf>
    <xf numFmtId="186" fontId="21" fillId="0" borderId="62" xfId="0" applyNumberFormat="1" applyFont="1" applyBorder="1" applyAlignment="1">
      <alignment horizontal="center" vertical="center"/>
    </xf>
    <xf numFmtId="0" fontId="24" fillId="9" borderId="58" xfId="0" applyFont="1" applyFill="1" applyBorder="1" applyAlignment="1">
      <alignment horizontal="center" vertical="center"/>
    </xf>
    <xf numFmtId="0" fontId="24" fillId="9" borderId="77" xfId="0" applyFont="1" applyFill="1" applyBorder="1" applyAlignment="1">
      <alignment horizontal="center" vertical="center"/>
    </xf>
    <xf numFmtId="1" fontId="8" fillId="0" borderId="48" xfId="0" applyNumberFormat="1" applyFont="1" applyFill="1" applyBorder="1" applyAlignment="1">
      <alignment vertical="center"/>
    </xf>
    <xf numFmtId="1" fontId="23" fillId="0" borderId="26" xfId="0" applyNumberFormat="1" applyFont="1" applyFill="1" applyBorder="1" applyAlignment="1">
      <alignment horizontal="center" vertical="center"/>
    </xf>
    <xf numFmtId="0" fontId="8" fillId="4" borderId="78" xfId="0" applyFont="1" applyFill="1" applyBorder="1" applyAlignment="1" applyProtection="1">
      <alignment horizontal="center"/>
      <protection locked="0"/>
    </xf>
    <xf numFmtId="0" fontId="8" fillId="8" borderId="69" xfId="0" applyFont="1" applyFill="1" applyBorder="1" applyAlignment="1" applyProtection="1">
      <alignment horizontal="center"/>
      <protection locked="0"/>
    </xf>
    <xf numFmtId="0" fontId="8" fillId="4" borderId="69" xfId="0" applyFont="1" applyFill="1" applyBorder="1" applyAlignment="1" applyProtection="1">
      <alignment horizontal="center"/>
      <protection locked="0"/>
    </xf>
    <xf numFmtId="1" fontId="0" fillId="0" borderId="69" xfId="0" applyNumberFormat="1" applyBorder="1" applyAlignment="1">
      <alignment horizontal="center" vertical="center"/>
    </xf>
    <xf numFmtId="1" fontId="9" fillId="0" borderId="69" xfId="0" applyNumberFormat="1" applyFont="1" applyBorder="1" applyAlignment="1">
      <alignment horizontal="center" vertical="center"/>
    </xf>
    <xf numFmtId="1" fontId="23" fillId="0" borderId="69" xfId="0" applyNumberFormat="1" applyFont="1" applyFill="1" applyBorder="1" applyAlignment="1">
      <alignment horizontal="center" vertical="center"/>
    </xf>
    <xf numFmtId="186" fontId="21" fillId="0" borderId="80" xfId="0" applyNumberFormat="1" applyFont="1" applyBorder="1" applyAlignment="1">
      <alignment horizontal="center" vertical="center"/>
    </xf>
    <xf numFmtId="1" fontId="9" fillId="0" borderId="34" xfId="0" applyNumberFormat="1" applyFont="1" applyBorder="1" applyAlignment="1">
      <alignment horizontal="center" vertical="center"/>
    </xf>
    <xf numFmtId="1" fontId="23" fillId="0" borderId="34" xfId="0" applyNumberFormat="1" applyFont="1" applyFill="1" applyBorder="1" applyAlignment="1">
      <alignment horizontal="center" vertical="center"/>
    </xf>
    <xf numFmtId="1" fontId="9" fillId="0" borderId="38" xfId="0" applyNumberFormat="1" applyFont="1" applyBorder="1" applyAlignment="1">
      <alignment horizontal="center" vertical="center"/>
    </xf>
    <xf numFmtId="1" fontId="23" fillId="0" borderId="38" xfId="0" applyNumberFormat="1" applyFont="1" applyFill="1" applyBorder="1" applyAlignment="1">
      <alignment horizontal="center" vertical="center"/>
    </xf>
    <xf numFmtId="1" fontId="8" fillId="4" borderId="27" xfId="0" applyNumberFormat="1" applyFont="1" applyFill="1" applyBorder="1" applyAlignment="1">
      <alignment horizontal="center" vertical="center"/>
    </xf>
    <xf numFmtId="1" fontId="8" fillId="4" borderId="4" xfId="0" applyNumberFormat="1" applyFont="1" applyFill="1" applyBorder="1" applyAlignment="1">
      <alignment horizontal="center" vertical="center"/>
    </xf>
    <xf numFmtId="0" fontId="8" fillId="4" borderId="4" xfId="0" applyFont="1" applyFill="1" applyBorder="1" applyAlignment="1" applyProtection="1">
      <alignment horizontal="center"/>
      <protection locked="0"/>
    </xf>
    <xf numFmtId="0" fontId="8" fillId="8" borderId="68" xfId="0" applyFont="1" applyFill="1" applyBorder="1" applyAlignment="1">
      <alignment horizontal="center" vertical="center"/>
    </xf>
    <xf numFmtId="0" fontId="8" fillId="8" borderId="35" xfId="0" applyFont="1" applyFill="1" applyBorder="1" applyAlignment="1">
      <alignment horizontal="center" vertical="center"/>
    </xf>
    <xf numFmtId="0" fontId="8" fillId="8" borderId="35" xfId="0" applyFont="1" applyFill="1" applyBorder="1" applyAlignment="1" applyProtection="1">
      <alignment horizontal="center"/>
      <protection locked="0"/>
    </xf>
    <xf numFmtId="0" fontId="8" fillId="8" borderId="37" xfId="0" applyFont="1" applyFill="1" applyBorder="1" applyAlignment="1">
      <alignment horizontal="center" vertical="center"/>
    </xf>
    <xf numFmtId="1" fontId="16" fillId="4" borderId="4" xfId="0" applyNumberFormat="1" applyFont="1" applyFill="1" applyBorder="1" applyAlignment="1">
      <alignment horizontal="center" vertical="center"/>
    </xf>
    <xf numFmtId="0" fontId="8" fillId="8" borderId="68" xfId="0" applyFont="1" applyFill="1" applyBorder="1" applyAlignment="1" applyProtection="1">
      <alignment horizontal="center"/>
      <protection locked="0"/>
    </xf>
    <xf numFmtId="0" fontId="16" fillId="8" borderId="35" xfId="0" applyFont="1" applyFill="1" applyBorder="1" applyAlignment="1">
      <alignment horizontal="center" vertical="center"/>
    </xf>
    <xf numFmtId="0" fontId="8" fillId="8" borderId="37" xfId="0" applyFont="1" applyFill="1" applyBorder="1" applyAlignment="1" applyProtection="1">
      <alignment horizontal="center"/>
      <protection locked="0"/>
    </xf>
    <xf numFmtId="1" fontId="8" fillId="0" borderId="26" xfId="0" applyNumberFormat="1" applyFont="1" applyBorder="1" applyAlignment="1">
      <alignment horizontal="center" vertical="center"/>
    </xf>
    <xf numFmtId="1" fontId="11" fillId="0" borderId="26" xfId="0" applyNumberFormat="1" applyFont="1" applyBorder="1" applyAlignment="1">
      <alignment horizontal="center" vertical="center"/>
    </xf>
    <xf numFmtId="1" fontId="21" fillId="0" borderId="26" xfId="0" applyNumberFormat="1" applyFont="1" applyBorder="1" applyAlignment="1">
      <alignment horizontal="center" vertical="center"/>
    </xf>
    <xf numFmtId="0" fontId="27" fillId="0" borderId="34" xfId="0" applyFont="1" applyBorder="1" applyAlignment="1">
      <alignment horizontal="center" vertical="center" wrapText="1"/>
    </xf>
    <xf numFmtId="1" fontId="8" fillId="0" borderId="34" xfId="0" applyNumberFormat="1" applyFont="1" applyBorder="1" applyAlignment="1">
      <alignment horizontal="center" vertical="center"/>
    </xf>
    <xf numFmtId="1" fontId="11" fillId="0" borderId="34" xfId="0" applyNumberFormat="1" applyFont="1" applyBorder="1" applyAlignment="1">
      <alignment horizontal="center" vertical="center"/>
    </xf>
    <xf numFmtId="0" fontId="27" fillId="0" borderId="38" xfId="0" applyFont="1" applyBorder="1" applyAlignment="1">
      <alignment horizontal="center" vertical="center" wrapText="1"/>
    </xf>
    <xf numFmtId="1" fontId="8" fillId="0" borderId="38" xfId="0" applyNumberFormat="1" applyFont="1" applyBorder="1" applyAlignment="1">
      <alignment horizontal="center" vertical="center"/>
    </xf>
    <xf numFmtId="1" fontId="11" fillId="0" borderId="38" xfId="0" applyNumberFormat="1" applyFont="1" applyBorder="1" applyAlignment="1">
      <alignment horizontal="center" vertical="center"/>
    </xf>
    <xf numFmtId="1" fontId="21" fillId="0" borderId="40" xfId="0" applyNumberFormat="1" applyFont="1" applyBorder="1" applyAlignment="1">
      <alignment horizontal="center" vertical="center"/>
    </xf>
    <xf numFmtId="1" fontId="18" fillId="0" borderId="48" xfId="0" applyNumberFormat="1" applyFont="1" applyFill="1" applyBorder="1" applyAlignment="1">
      <alignment horizontal="center" vertical="center"/>
    </xf>
    <xf numFmtId="1" fontId="8" fillId="4" borderId="36" xfId="0" applyNumberFormat="1" applyFont="1" applyFill="1" applyBorder="1" applyAlignment="1">
      <alignment horizontal="center" vertical="center" wrapText="1"/>
    </xf>
    <xf numFmtId="0" fontId="24" fillId="9" borderId="76" xfId="0" applyFont="1" applyFill="1" applyBorder="1" applyAlignment="1">
      <alignment horizontal="center" vertical="center"/>
    </xf>
    <xf numFmtId="0" fontId="24" fillId="0" borderId="0" xfId="0" applyFont="1" applyBorder="1" applyAlignment="1">
      <alignment horizontal="center" vertical="center"/>
    </xf>
    <xf numFmtId="0" fontId="24" fillId="4" borderId="0" xfId="0" applyFont="1" applyFill="1" applyBorder="1" applyAlignment="1">
      <alignment horizontal="center" vertical="center"/>
    </xf>
    <xf numFmtId="1" fontId="48" fillId="4" borderId="35" xfId="0" applyNumberFormat="1" applyFont="1" applyFill="1" applyBorder="1" applyAlignment="1">
      <alignment horizontal="center" vertical="center"/>
    </xf>
    <xf numFmtId="186" fontId="48" fillId="4" borderId="37" xfId="0" applyNumberFormat="1" applyFont="1" applyFill="1" applyBorder="1" applyAlignment="1">
      <alignment horizontal="center" vertical="center"/>
    </xf>
    <xf numFmtId="0" fontId="8" fillId="4" borderId="42" xfId="0" applyFont="1" applyFill="1" applyBorder="1" applyAlignment="1">
      <alignment horizontal="center" vertical="center"/>
    </xf>
    <xf numFmtId="186" fontId="21" fillId="0" borderId="43" xfId="0" applyNumberFormat="1" applyFont="1" applyBorder="1" applyAlignment="1">
      <alignment horizontal="center" vertical="center"/>
    </xf>
    <xf numFmtId="186" fontId="21" fillId="0" borderId="34" xfId="0" applyNumberFormat="1" applyFont="1" applyBorder="1" applyAlignment="1">
      <alignment horizontal="center" vertical="center"/>
    </xf>
    <xf numFmtId="1" fontId="8" fillId="4" borderId="35" xfId="0" applyNumberFormat="1" applyFont="1" applyFill="1" applyBorder="1" applyAlignment="1">
      <alignment horizontal="center" vertical="center" wrapText="1"/>
    </xf>
    <xf numFmtId="0" fontId="0" fillId="0" borderId="63" xfId="0" applyBorder="1" applyAlignment="1">
      <alignment horizontal="center" vertical="center"/>
    </xf>
    <xf numFmtId="186" fontId="21" fillId="0" borderId="38" xfId="0" applyNumberFormat="1" applyFont="1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6" fillId="4" borderId="36" xfId="0" applyFont="1" applyFill="1" applyBorder="1" applyAlignment="1">
      <alignment horizontal="center" vertical="center" wrapText="1"/>
    </xf>
    <xf numFmtId="1" fontId="8" fillId="4" borderId="1" xfId="0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center" vertical="center"/>
    </xf>
    <xf numFmtId="1" fontId="23" fillId="0" borderId="1" xfId="0" applyNumberFormat="1" applyFont="1" applyBorder="1" applyAlignment="1">
      <alignment horizontal="center" vertical="center"/>
    </xf>
    <xf numFmtId="1" fontId="23" fillId="0" borderId="1" xfId="0" applyNumberFormat="1" applyFont="1" applyFill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/>
    </xf>
    <xf numFmtId="186" fontId="16" fillId="0" borderId="1" xfId="0" applyNumberFormat="1" applyFont="1" applyBorder="1" applyAlignment="1">
      <alignment horizontal="center" vertical="center"/>
    </xf>
    <xf numFmtId="1" fontId="8" fillId="4" borderId="78" xfId="0" applyNumberFormat="1" applyFont="1" applyFill="1" applyBorder="1" applyAlignment="1">
      <alignment horizontal="center" vertical="center"/>
    </xf>
    <xf numFmtId="0" fontId="8" fillId="4" borderId="69" xfId="0" applyFont="1" applyFill="1" applyBorder="1" applyAlignment="1">
      <alignment horizontal="center" vertical="center"/>
    </xf>
    <xf numFmtId="1" fontId="5" fillId="0" borderId="69" xfId="0" applyNumberFormat="1" applyFont="1" applyBorder="1" applyAlignment="1">
      <alignment horizontal="center" vertical="center"/>
    </xf>
    <xf numFmtId="1" fontId="28" fillId="0" borderId="69" xfId="0" applyNumberFormat="1" applyFont="1" applyBorder="1" applyAlignment="1">
      <alignment horizontal="center" vertical="center"/>
    </xf>
    <xf numFmtId="1" fontId="52" fillId="0" borderId="69" xfId="0" applyNumberFormat="1" applyFont="1" applyBorder="1" applyAlignment="1">
      <alignment horizontal="center" vertical="center"/>
    </xf>
    <xf numFmtId="1" fontId="29" fillId="0" borderId="69" xfId="0" applyNumberFormat="1" applyFont="1" applyFill="1" applyBorder="1" applyAlignment="1">
      <alignment horizontal="center" vertical="center"/>
    </xf>
    <xf numFmtId="1" fontId="21" fillId="0" borderId="80" xfId="0" applyNumberFormat="1" applyFont="1" applyBorder="1" applyAlignment="1">
      <alignment horizontal="center" vertical="center"/>
    </xf>
    <xf numFmtId="1" fontId="5" fillId="0" borderId="34" xfId="0" applyNumberFormat="1" applyFont="1" applyBorder="1" applyAlignment="1">
      <alignment horizontal="center" vertical="center"/>
    </xf>
    <xf numFmtId="1" fontId="28" fillId="0" borderId="34" xfId="0" applyNumberFormat="1" applyFont="1" applyBorder="1" applyAlignment="1">
      <alignment horizontal="center" vertical="center"/>
    </xf>
    <xf numFmtId="1" fontId="5" fillId="0" borderId="38" xfId="0" applyNumberFormat="1" applyFont="1" applyBorder="1" applyAlignment="1">
      <alignment horizontal="center" vertical="center"/>
    </xf>
    <xf numFmtId="1" fontId="28" fillId="0" borderId="38" xfId="0" applyNumberFormat="1" applyFont="1" applyBorder="1" applyAlignment="1">
      <alignment horizontal="center" vertical="center"/>
    </xf>
    <xf numFmtId="1" fontId="7" fillId="0" borderId="69" xfId="0" applyNumberFormat="1" applyFont="1" applyBorder="1" applyAlignment="1">
      <alignment horizontal="center" vertical="center"/>
    </xf>
    <xf numFmtId="1" fontId="23" fillId="0" borderId="69" xfId="0" applyNumberFormat="1" applyFont="1" applyBorder="1" applyAlignment="1">
      <alignment horizontal="center" vertical="center"/>
    </xf>
    <xf numFmtId="1" fontId="13" fillId="0" borderId="69" xfId="0" applyNumberFormat="1" applyFont="1" applyBorder="1" applyAlignment="1">
      <alignment horizontal="center" vertical="center"/>
    </xf>
    <xf numFmtId="1" fontId="13" fillId="0" borderId="34" xfId="0" applyNumberFormat="1" applyFont="1" applyBorder="1" applyAlignment="1">
      <alignment horizontal="center" vertical="center"/>
    </xf>
    <xf numFmtId="1" fontId="7" fillId="0" borderId="38" xfId="0" applyNumberFormat="1" applyFont="1" applyBorder="1" applyAlignment="1">
      <alignment horizontal="center" vertical="center"/>
    </xf>
    <xf numFmtId="1" fontId="23" fillId="0" borderId="38" xfId="0" applyNumberFormat="1" applyFont="1" applyBorder="1" applyAlignment="1">
      <alignment horizontal="center" vertical="center"/>
    </xf>
    <xf numFmtId="1" fontId="13" fillId="0" borderId="38" xfId="0" applyNumberFormat="1" applyFont="1" applyBorder="1" applyAlignment="1">
      <alignment horizontal="center" vertical="center"/>
    </xf>
    <xf numFmtId="0" fontId="55" fillId="8" borderId="59" xfId="0" applyFont="1" applyFill="1" applyBorder="1" applyAlignment="1">
      <alignment horizontal="center" vertical="center"/>
    </xf>
    <xf numFmtId="0" fontId="55" fillId="8" borderId="56" xfId="0" applyFont="1" applyFill="1" applyBorder="1" applyAlignment="1">
      <alignment horizontal="center" vertical="center"/>
    </xf>
    <xf numFmtId="0" fontId="55" fillId="8" borderId="57" xfId="0" applyFont="1" applyFill="1" applyBorder="1" applyAlignment="1">
      <alignment horizontal="center" vertical="center"/>
    </xf>
    <xf numFmtId="1" fontId="3" fillId="0" borderId="36" xfId="0" applyNumberFormat="1" applyFont="1" applyFill="1" applyBorder="1" applyAlignment="1">
      <alignment horizontal="center" vertical="center"/>
    </xf>
    <xf numFmtId="0" fontId="48" fillId="0" borderId="36" xfId="0" applyFont="1" applyBorder="1" applyAlignment="1">
      <alignment horizontal="center" vertical="center"/>
    </xf>
    <xf numFmtId="0" fontId="8" fillId="9" borderId="72" xfId="0" applyFont="1" applyFill="1" applyBorder="1" applyAlignment="1">
      <alignment horizontal="center" vertical="center"/>
    </xf>
    <xf numFmtId="0" fontId="8" fillId="9" borderId="54" xfId="0" applyFont="1" applyFill="1" applyBorder="1" applyAlignment="1">
      <alignment horizontal="center" vertical="center"/>
    </xf>
    <xf numFmtId="1" fontId="7" fillId="0" borderId="36" xfId="0" applyNumberFormat="1" applyFont="1" applyBorder="1" applyAlignment="1">
      <alignment horizontal="center" vertical="center" wrapText="1"/>
    </xf>
    <xf numFmtId="0" fontId="19" fillId="0" borderId="36" xfId="0" applyFont="1" applyBorder="1" applyAlignment="1">
      <alignment horizontal="center" vertical="center" wrapText="1"/>
    </xf>
    <xf numFmtId="1" fontId="30" fillId="0" borderId="36" xfId="0" applyNumberFormat="1" applyFont="1" applyFill="1" applyBorder="1" applyAlignment="1">
      <alignment horizontal="center" vertical="center"/>
    </xf>
    <xf numFmtId="1" fontId="16" fillId="0" borderId="36" xfId="0" applyNumberFormat="1" applyFont="1" applyBorder="1" applyAlignment="1">
      <alignment horizontal="center" vertical="center"/>
    </xf>
    <xf numFmtId="1" fontId="8" fillId="0" borderId="36" xfId="0" applyNumberFormat="1" applyFont="1" applyFill="1" applyBorder="1" applyAlignment="1">
      <alignment horizontal="center" vertical="center"/>
    </xf>
    <xf numFmtId="186" fontId="8" fillId="0" borderId="36" xfId="0" applyNumberFormat="1" applyFont="1" applyBorder="1" applyAlignment="1">
      <alignment horizontal="center" vertical="center" wrapText="1"/>
    </xf>
    <xf numFmtId="1" fontId="16" fillId="0" borderId="36" xfId="0" applyNumberFormat="1" applyFont="1" applyFill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33" fillId="3" borderId="57" xfId="0" applyFont="1" applyFill="1" applyBorder="1" applyAlignment="1">
      <alignment horizontal="center" vertical="center"/>
    </xf>
    <xf numFmtId="0" fontId="20" fillId="0" borderId="36" xfId="0" applyFont="1" applyBorder="1" applyAlignment="1">
      <alignment vertical="center"/>
    </xf>
    <xf numFmtId="0" fontId="8" fillId="8" borderId="36" xfId="0" applyFont="1" applyFill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D20"/>
  <sheetViews>
    <sheetView zoomScale="80" zoomScaleNormal="80" workbookViewId="0">
      <selection activeCell="D18" sqref="D18"/>
    </sheetView>
  </sheetViews>
  <sheetFormatPr defaultColWidth="8.81640625" defaultRowHeight="15.5" x14ac:dyDescent="0.35"/>
  <cols>
    <col min="1" max="1" width="2.26953125" style="364" customWidth="1"/>
    <col min="2" max="2" width="6.7265625" style="228" customWidth="1"/>
    <col min="3" max="3" width="7.7265625" style="466" customWidth="1"/>
    <col min="4" max="4" width="30.1796875" style="146" customWidth="1"/>
    <col min="5" max="5" width="10.453125" style="279" customWidth="1"/>
    <col min="6" max="6" width="8.453125" style="854" customWidth="1"/>
    <col min="7" max="7" width="9.7265625" style="6" customWidth="1"/>
    <col min="8" max="10" width="6.453125" style="364" customWidth="1"/>
    <col min="11" max="11" width="6.81640625" style="364" customWidth="1"/>
    <col min="12" max="12" width="6.453125" style="364" customWidth="1"/>
    <col min="13" max="13" width="6.7265625" style="364" customWidth="1"/>
    <col min="14" max="14" width="9.26953125" style="87" customWidth="1"/>
    <col min="15" max="15" width="10.81640625" style="364" customWidth="1"/>
    <col min="16" max="16" width="9.81640625" style="364" customWidth="1"/>
    <col min="17" max="17" width="9.7265625" style="364" customWidth="1"/>
    <col min="18" max="18" width="12" style="364" customWidth="1"/>
    <col min="19" max="19" width="12.453125" style="364" customWidth="1"/>
    <col min="20" max="20" width="12.81640625" style="364" customWidth="1"/>
    <col min="21" max="21" width="3.26953125" style="364" customWidth="1"/>
    <col min="22" max="16384" width="8.81640625" style="364"/>
  </cols>
  <sheetData>
    <row r="1" spans="2:30" ht="24" customHeight="1" thickBot="1" x14ac:dyDescent="0.4">
      <c r="B1" s="898" t="s">
        <v>298</v>
      </c>
      <c r="C1" s="899"/>
      <c r="D1" s="899"/>
      <c r="E1" s="899"/>
      <c r="F1" s="899"/>
      <c r="G1" s="899"/>
      <c r="H1" s="899"/>
      <c r="I1" s="899"/>
      <c r="J1" s="899"/>
      <c r="K1" s="899"/>
      <c r="L1" s="899"/>
      <c r="M1" s="899"/>
      <c r="N1" s="899"/>
      <c r="O1" s="899"/>
      <c r="P1" s="899"/>
      <c r="Q1" s="899"/>
      <c r="R1" s="899"/>
      <c r="S1" s="899"/>
      <c r="T1" s="900"/>
    </row>
    <row r="2" spans="2:30" ht="14.5" x14ac:dyDescent="0.35">
      <c r="C2" s="230"/>
      <c r="E2" s="146"/>
      <c r="G2" s="146"/>
      <c r="H2" s="229"/>
      <c r="I2" s="229"/>
      <c r="J2" s="229"/>
      <c r="K2" s="229"/>
      <c r="L2" s="229"/>
      <c r="M2" s="309"/>
      <c r="N2" s="310"/>
      <c r="O2" s="309"/>
      <c r="P2" s="234"/>
      <c r="Q2" s="380"/>
    </row>
    <row r="3" spans="2:30" ht="16.5" customHeight="1" x14ac:dyDescent="0.35"/>
    <row r="4" spans="2:30" ht="9.75" customHeight="1" thickBot="1" x14ac:dyDescent="0.4"/>
    <row r="5" spans="2:30" ht="27.75" customHeight="1" thickBot="1" x14ac:dyDescent="0.4">
      <c r="D5" s="892" t="s">
        <v>15</v>
      </c>
      <c r="E5" s="893"/>
      <c r="F5" s="893"/>
      <c r="G5" s="893"/>
      <c r="H5" s="893"/>
      <c r="I5" s="893"/>
      <c r="J5" s="893"/>
      <c r="K5" s="893"/>
      <c r="L5" s="893"/>
      <c r="M5" s="893"/>
      <c r="N5" s="894"/>
    </row>
    <row r="6" spans="2:30" ht="35.25" customHeight="1" thickBot="1" x14ac:dyDescent="0.4">
      <c r="C6" s="1055" t="s">
        <v>1</v>
      </c>
      <c r="D6" s="886" t="s">
        <v>0</v>
      </c>
      <c r="E6" s="297" t="s">
        <v>37</v>
      </c>
      <c r="F6" s="854" t="s">
        <v>52</v>
      </c>
      <c r="G6" s="176"/>
      <c r="H6" s="49" t="s">
        <v>17</v>
      </c>
      <c r="I6" s="70">
        <v>10</v>
      </c>
      <c r="J6" s="70">
        <v>9</v>
      </c>
      <c r="K6" s="70">
        <v>8</v>
      </c>
      <c r="L6" s="70">
        <v>7</v>
      </c>
      <c r="M6" s="60"/>
      <c r="N6" s="140">
        <v>0</v>
      </c>
      <c r="O6" s="140" t="s">
        <v>3</v>
      </c>
      <c r="P6" s="98" t="s">
        <v>26</v>
      </c>
      <c r="Q6" s="153" t="s">
        <v>20</v>
      </c>
      <c r="R6" s="640" t="s">
        <v>21</v>
      </c>
      <c r="S6" s="806" t="s">
        <v>157</v>
      </c>
    </row>
    <row r="7" spans="2:30" x14ac:dyDescent="0.35">
      <c r="B7" s="461" t="s">
        <v>100</v>
      </c>
      <c r="C7" s="720">
        <v>1786</v>
      </c>
      <c r="D7" s="817" t="s">
        <v>222</v>
      </c>
      <c r="E7" s="721" t="s">
        <v>49</v>
      </c>
      <c r="F7" s="1059" t="s">
        <v>4</v>
      </c>
      <c r="G7" s="639">
        <f>VLOOKUP(F7,$Y$8:$Z$11,2,FALSE)</f>
        <v>4</v>
      </c>
      <c r="H7" s="50">
        <v>66</v>
      </c>
      <c r="I7" s="50">
        <v>45</v>
      </c>
      <c r="J7" s="50">
        <v>32</v>
      </c>
      <c r="K7" s="50">
        <v>6</v>
      </c>
      <c r="L7" s="50">
        <v>1</v>
      </c>
      <c r="M7" s="50"/>
      <c r="N7" s="1018">
        <v>0</v>
      </c>
      <c r="O7" s="1018">
        <f>(H7*10)+(I7*10)+(J7*9)+(K7*8)+(L7*7)+(M7*6)</f>
        <v>1453</v>
      </c>
      <c r="P7" s="884">
        <f>SUM(H7:N7)</f>
        <v>150</v>
      </c>
      <c r="Q7" s="128"/>
      <c r="R7" s="789" t="str">
        <f>IF(Q7="yes","HM","")</f>
        <v/>
      </c>
      <c r="S7" s="457" t="str">
        <f>IF(O7=0," ",IF(P7&lt;&gt;150,"ERROR!"," "))</f>
        <v xml:space="preserve"> </v>
      </c>
      <c r="Y7" s="890" t="s">
        <v>238</v>
      </c>
      <c r="Z7" s="891"/>
    </row>
    <row r="8" spans="2:30" x14ac:dyDescent="0.35">
      <c r="B8" s="461" t="s">
        <v>100</v>
      </c>
      <c r="C8" s="697">
        <v>786</v>
      </c>
      <c r="D8" s="808" t="s">
        <v>227</v>
      </c>
      <c r="E8" s="694" t="s">
        <v>48</v>
      </c>
      <c r="F8" s="858" t="s">
        <v>4</v>
      </c>
      <c r="G8" s="643">
        <f>VLOOKUP(F8,$Y$8:$Z$11,2,FALSE)</f>
        <v>4</v>
      </c>
      <c r="H8" s="52">
        <v>60</v>
      </c>
      <c r="I8" s="52">
        <v>46</v>
      </c>
      <c r="J8" s="52">
        <v>40</v>
      </c>
      <c r="K8" s="52">
        <v>4</v>
      </c>
      <c r="L8" s="52">
        <v>0</v>
      </c>
      <c r="M8" s="52"/>
      <c r="N8" s="692">
        <v>0</v>
      </c>
      <c r="O8" s="692">
        <f>(H8*10)+(I8*10)+(J8*9)+(K8*8)+(L8*7)+(M8*6)</f>
        <v>1452</v>
      </c>
      <c r="P8" s="742">
        <f>SUM(H8:N8)</f>
        <v>150</v>
      </c>
      <c r="Q8" s="81"/>
      <c r="R8" s="776" t="str">
        <f>IF(Q8="yes","HM","")</f>
        <v/>
      </c>
      <c r="S8" s="400" t="str">
        <f>IF(O8=0," ",IF(P8&lt;&gt;150,"ERROR!"," "))</f>
        <v xml:space="preserve"> </v>
      </c>
      <c r="Y8" s="704" t="s">
        <v>8</v>
      </c>
      <c r="Z8" s="703">
        <v>5</v>
      </c>
      <c r="AB8" s="815"/>
      <c r="AC8" s="816"/>
      <c r="AD8" s="815"/>
    </row>
    <row r="9" spans="2:30" ht="16" thickBot="1" x14ac:dyDescent="0.4">
      <c r="B9" s="461" t="s">
        <v>100</v>
      </c>
      <c r="C9" s="865">
        <v>1500</v>
      </c>
      <c r="D9" s="808" t="s">
        <v>262</v>
      </c>
      <c r="E9" s="859" t="s">
        <v>48</v>
      </c>
      <c r="F9" s="858" t="s">
        <v>4</v>
      </c>
      <c r="G9" s="643">
        <f>VLOOKUP(F9,$Y$8:$Z$11,2,FALSE)</f>
        <v>4</v>
      </c>
      <c r="H9" s="52">
        <v>61</v>
      </c>
      <c r="I9" s="52">
        <v>42</v>
      </c>
      <c r="J9" s="52">
        <v>40</v>
      </c>
      <c r="K9" s="52">
        <v>7</v>
      </c>
      <c r="L9" s="52">
        <v>0</v>
      </c>
      <c r="M9" s="52"/>
      <c r="N9" s="692">
        <v>0</v>
      </c>
      <c r="O9" s="692">
        <f>(H9*10)+(I9*10)+(J9*9)+(K9*8)+(L9*7)+(M9*6)</f>
        <v>1446</v>
      </c>
      <c r="P9" s="742">
        <f>SUM(H9:N9)</f>
        <v>150</v>
      </c>
      <c r="Q9" s="80"/>
      <c r="R9" s="790" t="str">
        <f>IF(Q9="yes","HM","")</f>
        <v/>
      </c>
      <c r="S9" s="458" t="str">
        <f>IF(O9=0," ",IF(P9&lt;&gt;150,"ERROR!"," "))</f>
        <v xml:space="preserve"> </v>
      </c>
      <c r="Y9" s="704" t="s">
        <v>4</v>
      </c>
      <c r="Z9" s="703">
        <v>4</v>
      </c>
      <c r="AB9" s="813"/>
      <c r="AC9" s="814"/>
      <c r="AD9" s="813"/>
    </row>
    <row r="10" spans="2:30" ht="16" thickBot="1" x14ac:dyDescent="0.4">
      <c r="B10" s="461" t="s">
        <v>100</v>
      </c>
      <c r="C10" s="698">
        <v>1475</v>
      </c>
      <c r="D10" s="810" t="s">
        <v>230</v>
      </c>
      <c r="E10" s="700" t="s">
        <v>48</v>
      </c>
      <c r="F10" s="1060" t="s">
        <v>4</v>
      </c>
      <c r="G10" s="642">
        <f>VLOOKUP(F10,$Y$8:$Z$11,2,FALSE)</f>
        <v>4</v>
      </c>
      <c r="H10" s="54">
        <v>54</v>
      </c>
      <c r="I10" s="54">
        <v>51</v>
      </c>
      <c r="J10" s="54">
        <v>33</v>
      </c>
      <c r="K10" s="54">
        <v>11</v>
      </c>
      <c r="L10" s="54">
        <v>1</v>
      </c>
      <c r="M10" s="54"/>
      <c r="N10" s="1019">
        <v>0</v>
      </c>
      <c r="O10" s="1019">
        <f>(H10*10)+(I10*10)+(J10*9)+(K10*8)+(L10*7)+(M10*6)</f>
        <v>1442</v>
      </c>
      <c r="P10" s="743">
        <f>SUM(H10:N10)</f>
        <v>150</v>
      </c>
      <c r="Q10" s="78"/>
      <c r="R10" s="793" t="str">
        <f>IF(Q10="yes","HM","")</f>
        <v/>
      </c>
      <c r="S10" s="794" t="str">
        <f>IF(O10=0," ",IF(P10&lt;&gt;150,"ERROR!"," "))</f>
        <v xml:space="preserve"> </v>
      </c>
      <c r="Y10" s="704" t="s">
        <v>5</v>
      </c>
      <c r="Z10" s="703">
        <v>3</v>
      </c>
      <c r="AB10" s="815">
        <v>1786</v>
      </c>
      <c r="AC10" s="816" t="s">
        <v>289</v>
      </c>
      <c r="AD10" s="813" t="s">
        <v>49</v>
      </c>
    </row>
    <row r="11" spans="2:30" ht="16" thickBot="1" x14ac:dyDescent="0.4">
      <c r="B11" s="461" t="s">
        <v>100</v>
      </c>
      <c r="C11" s="728">
        <v>1569</v>
      </c>
      <c r="D11" s="818" t="s">
        <v>335</v>
      </c>
      <c r="E11" s="729" t="s">
        <v>49</v>
      </c>
      <c r="F11" s="1061" t="s">
        <v>7</v>
      </c>
      <c r="G11" s="714">
        <f>VLOOKUP(F11,$Y$8:$Z$11,2,FALSE)</f>
        <v>1</v>
      </c>
      <c r="H11" s="36">
        <v>18</v>
      </c>
      <c r="I11" s="36">
        <v>24</v>
      </c>
      <c r="J11" s="36">
        <v>36</v>
      </c>
      <c r="K11" s="36">
        <v>29</v>
      </c>
      <c r="L11" s="36">
        <v>12</v>
      </c>
      <c r="M11" s="36"/>
      <c r="N11" s="195">
        <v>31</v>
      </c>
      <c r="O11" s="88">
        <f>(H11*10)+(I11*10)+(J11*9)+(K11*8)+(L11*7)+(M11*6)</f>
        <v>1060</v>
      </c>
      <c r="P11" s="155">
        <f>SUM(H11:N11)</f>
        <v>150</v>
      </c>
      <c r="Q11" s="43"/>
      <c r="R11" s="791" t="str">
        <f>IF(Q11="yes","HM","")</f>
        <v/>
      </c>
      <c r="S11" s="792" t="str">
        <f>IF(O11=0," ",IF(P11&lt;&gt;150,"ERROR!"," "))</f>
        <v xml:space="preserve"> </v>
      </c>
      <c r="Y11" s="706" t="s">
        <v>7</v>
      </c>
      <c r="Z11" s="705">
        <v>1</v>
      </c>
      <c r="AB11" s="813">
        <v>1569</v>
      </c>
      <c r="AC11" s="814" t="s">
        <v>317</v>
      </c>
      <c r="AD11" s="815" t="s">
        <v>44</v>
      </c>
    </row>
    <row r="12" spans="2:30" ht="24.75" customHeight="1" thickBot="1" x14ac:dyDescent="0.4">
      <c r="C12" s="471">
        <f>COUNT(C7:C11)</f>
        <v>5</v>
      </c>
      <c r="D12" s="1062" t="s">
        <v>22</v>
      </c>
      <c r="E12" s="1063"/>
      <c r="F12" s="895" t="s">
        <v>29</v>
      </c>
      <c r="G12" s="896"/>
      <c r="H12" s="896"/>
      <c r="I12" s="896"/>
      <c r="J12" s="896"/>
      <c r="K12" s="896"/>
      <c r="L12" s="896"/>
      <c r="M12" s="896"/>
      <c r="N12" s="896"/>
      <c r="O12" s="896"/>
      <c r="P12" s="896"/>
      <c r="Q12" s="896"/>
      <c r="R12" s="897"/>
    </row>
    <row r="20" spans="17:17" x14ac:dyDescent="0.35">
      <c r="Q20" s="364" t="s">
        <v>275</v>
      </c>
    </row>
  </sheetData>
  <mergeCells count="5">
    <mergeCell ref="Y7:Z7"/>
    <mergeCell ref="D5:N5"/>
    <mergeCell ref="D12:E12"/>
    <mergeCell ref="F12:R12"/>
    <mergeCell ref="B1:T1"/>
  </mergeCells>
  <pageMargins left="0.23622047244094491" right="0.23622047244094491" top="0.74803149606299213" bottom="0.74803149606299213" header="0.31496062992125984" footer="0.31496062992125984"/>
  <pageSetup paperSize="9" scale="71" fitToHeight="2" orientation="landscape" horizontalDpi="360" verticalDpi="36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W68"/>
  <sheetViews>
    <sheetView topLeftCell="A32" zoomScale="80" zoomScaleNormal="80" workbookViewId="0">
      <selection activeCell="D49" sqref="D49"/>
    </sheetView>
  </sheetViews>
  <sheetFormatPr defaultColWidth="8.81640625" defaultRowHeight="14.5" x14ac:dyDescent="0.35"/>
  <cols>
    <col min="1" max="1" width="1.7265625" style="364" customWidth="1"/>
    <col min="2" max="2" width="6.26953125" style="228" customWidth="1"/>
    <col min="3" max="3" width="7.453125" style="823" customWidth="1"/>
    <col min="4" max="4" width="31.453125" style="146" customWidth="1"/>
    <col min="5" max="5" width="8.453125" style="822" customWidth="1"/>
    <col min="6" max="6" width="7.7265625" style="854" customWidth="1"/>
    <col min="7" max="7" width="9.26953125" style="146" customWidth="1"/>
    <col min="8" max="8" width="6.453125" style="229" customWidth="1"/>
    <col min="9" max="9" width="6.26953125" style="229" customWidth="1"/>
    <col min="10" max="10" width="6.453125" style="229" customWidth="1"/>
    <col min="11" max="12" width="6.26953125" style="229" customWidth="1"/>
    <col min="13" max="13" width="6.453125" style="309" customWidth="1"/>
    <col min="14" max="14" width="7.453125" style="310" customWidth="1"/>
    <col min="15" max="15" width="7.1796875" style="309" customWidth="1"/>
    <col min="16" max="16" width="10" style="234" customWidth="1"/>
    <col min="17" max="17" width="10" style="380" customWidth="1"/>
    <col min="18" max="18" width="1.26953125" style="364" customWidth="1"/>
    <col min="19" max="19" width="12.7265625" style="364" customWidth="1"/>
    <col min="20" max="20" width="9.54296875" style="364" customWidth="1"/>
    <col min="21" max="16384" width="8.81640625" style="364"/>
  </cols>
  <sheetData>
    <row r="1" spans="2:23" ht="15" thickBot="1" x14ac:dyDescent="0.4"/>
    <row r="2" spans="2:23" s="323" customFormat="1" ht="26.25" customHeight="1" thickBot="1" x14ac:dyDescent="0.4">
      <c r="B2" s="898" t="s">
        <v>298</v>
      </c>
      <c r="C2" s="899"/>
      <c r="D2" s="899"/>
      <c r="E2" s="899"/>
      <c r="F2" s="899"/>
      <c r="G2" s="899"/>
      <c r="H2" s="899"/>
      <c r="I2" s="899"/>
      <c r="J2" s="899"/>
      <c r="K2" s="899"/>
      <c r="L2" s="899"/>
      <c r="M2" s="899"/>
      <c r="N2" s="899"/>
      <c r="O2" s="899"/>
      <c r="P2" s="899"/>
      <c r="Q2" s="899"/>
      <c r="R2" s="899"/>
      <c r="S2" s="899"/>
      <c r="T2" s="900"/>
    </row>
    <row r="3" spans="2:23" ht="9" customHeight="1" x14ac:dyDescent="0.35"/>
    <row r="4" spans="2:23" ht="14.25" customHeight="1" thickBot="1" x14ac:dyDescent="0.4"/>
    <row r="5" spans="2:23" ht="27" customHeight="1" thickBot="1" x14ac:dyDescent="0.4">
      <c r="D5" s="892" t="s">
        <v>12</v>
      </c>
      <c r="E5" s="893"/>
      <c r="F5" s="893"/>
      <c r="G5" s="893"/>
      <c r="H5" s="893"/>
      <c r="I5" s="893"/>
      <c r="J5" s="893"/>
      <c r="K5" s="893"/>
      <c r="L5" s="893"/>
      <c r="M5" s="894"/>
      <c r="N5" s="315"/>
      <c r="O5" s="314"/>
      <c r="P5" s="632"/>
    </row>
    <row r="6" spans="2:23" s="146" customFormat="1" ht="35.25" customHeight="1" thickBot="1" x14ac:dyDescent="0.4">
      <c r="B6" s="228"/>
      <c r="C6" s="855" t="s">
        <v>1</v>
      </c>
      <c r="D6" s="886" t="s">
        <v>0</v>
      </c>
      <c r="E6" s="856" t="s">
        <v>37</v>
      </c>
      <c r="F6" s="857" t="s">
        <v>52</v>
      </c>
      <c r="G6" s="177"/>
      <c r="H6" s="245" t="s">
        <v>17</v>
      </c>
      <c r="I6" s="241">
        <v>5</v>
      </c>
      <c r="J6" s="241">
        <v>4</v>
      </c>
      <c r="K6" s="241">
        <v>3</v>
      </c>
      <c r="L6" s="242">
        <v>2</v>
      </c>
      <c r="M6" s="237">
        <v>0</v>
      </c>
      <c r="N6" s="768" t="s">
        <v>3</v>
      </c>
      <c r="O6" s="766" t="s">
        <v>19</v>
      </c>
      <c r="P6" s="844" t="s">
        <v>20</v>
      </c>
      <c r="Q6" s="767" t="s">
        <v>21</v>
      </c>
      <c r="S6" s="376" t="s">
        <v>157</v>
      </c>
      <c r="T6" s="364"/>
    </row>
    <row r="7" spans="2:23" s="146" customFormat="1" ht="16.149999999999999" customHeight="1" x14ac:dyDescent="0.35">
      <c r="B7" s="461" t="s">
        <v>94</v>
      </c>
      <c r="C7" s="824">
        <v>1786</v>
      </c>
      <c r="D7" s="817" t="s">
        <v>222</v>
      </c>
      <c r="E7" s="1047" t="s">
        <v>49</v>
      </c>
      <c r="F7" s="1155" t="s">
        <v>4</v>
      </c>
      <c r="G7" s="639">
        <f>VLOOKUP(F7,$V$6:$W$14,2,FALSE)</f>
        <v>4</v>
      </c>
      <c r="H7" s="414">
        <v>7</v>
      </c>
      <c r="I7" s="414">
        <v>4</v>
      </c>
      <c r="J7" s="414">
        <v>12</v>
      </c>
      <c r="K7" s="414">
        <v>1</v>
      </c>
      <c r="L7" s="1156">
        <v>0</v>
      </c>
      <c r="M7" s="1157">
        <v>0</v>
      </c>
      <c r="N7" s="1138">
        <f t="shared" ref="N7:N38" si="0">(H7*5)+(I7*5)+(J7*4)+(K7*3)+(L7*2)</f>
        <v>106</v>
      </c>
      <c r="O7" s="755">
        <f t="shared" ref="O7:O38" si="1">SUM(H7:M7)</f>
        <v>24</v>
      </c>
      <c r="P7" s="1128"/>
      <c r="Q7" s="837"/>
      <c r="S7" s="378" t="str">
        <f t="shared" ref="S7:S54" si="2">IF(N7=0," ",IF(O7&lt;&gt;24,"ERROR!"," "))</f>
        <v xml:space="preserve"> </v>
      </c>
      <c r="T7" s="364"/>
      <c r="V7" s="890" t="s">
        <v>238</v>
      </c>
      <c r="W7" s="891"/>
    </row>
    <row r="8" spans="2:23" s="146" customFormat="1" ht="16.149999999999999" customHeight="1" x14ac:dyDescent="0.35">
      <c r="B8" s="461"/>
      <c r="C8" s="811">
        <v>1500</v>
      </c>
      <c r="D8" s="808" t="s">
        <v>262</v>
      </c>
      <c r="E8" s="702" t="s">
        <v>48</v>
      </c>
      <c r="F8" s="858" t="s">
        <v>4</v>
      </c>
      <c r="G8" s="643">
        <f>VLOOKUP(F8,$V$6:$W$14,2,FALSE)</f>
        <v>4</v>
      </c>
      <c r="H8" s="366">
        <v>0</v>
      </c>
      <c r="I8" s="366">
        <v>11</v>
      </c>
      <c r="J8" s="366">
        <v>12</v>
      </c>
      <c r="K8" s="366">
        <v>1</v>
      </c>
      <c r="L8" s="754">
        <v>0</v>
      </c>
      <c r="M8" s="845">
        <v>0</v>
      </c>
      <c r="N8" s="831">
        <f t="shared" si="0"/>
        <v>106</v>
      </c>
      <c r="O8" s="756">
        <f t="shared" si="1"/>
        <v>24</v>
      </c>
      <c r="P8" s="1128"/>
      <c r="Q8" s="837"/>
      <c r="S8" s="378"/>
      <c r="T8" s="364"/>
      <c r="V8" s="779"/>
      <c r="W8" s="780"/>
    </row>
    <row r="9" spans="2:23" s="146" customFormat="1" ht="16.149999999999999" customHeight="1" x14ac:dyDescent="0.35">
      <c r="B9" s="461"/>
      <c r="C9" s="811">
        <v>1783</v>
      </c>
      <c r="D9" s="808" t="s">
        <v>231</v>
      </c>
      <c r="E9" s="702" t="s">
        <v>53</v>
      </c>
      <c r="F9" s="858" t="s">
        <v>4</v>
      </c>
      <c r="G9" s="643">
        <f>VLOOKUP(F9,$V$6:$W$14,2,FALSE)</f>
        <v>4</v>
      </c>
      <c r="H9" s="366">
        <v>5</v>
      </c>
      <c r="I9" s="366">
        <v>6</v>
      </c>
      <c r="J9" s="366">
        <v>10</v>
      </c>
      <c r="K9" s="366">
        <v>3</v>
      </c>
      <c r="L9" s="754">
        <v>0</v>
      </c>
      <c r="M9" s="845">
        <v>0</v>
      </c>
      <c r="N9" s="831">
        <f t="shared" si="0"/>
        <v>104</v>
      </c>
      <c r="O9" s="756">
        <f t="shared" si="1"/>
        <v>24</v>
      </c>
      <c r="P9" s="1128"/>
      <c r="Q9" s="837"/>
      <c r="S9" s="378"/>
      <c r="T9" s="364"/>
      <c r="V9" s="779"/>
      <c r="W9" s="780"/>
    </row>
    <row r="10" spans="2:23" s="146" customFormat="1" ht="16.149999999999999" customHeight="1" x14ac:dyDescent="0.35">
      <c r="B10" s="461" t="s">
        <v>94</v>
      </c>
      <c r="C10" s="1056">
        <v>1266</v>
      </c>
      <c r="D10" s="860" t="s">
        <v>380</v>
      </c>
      <c r="E10" s="859" t="s">
        <v>53</v>
      </c>
      <c r="F10" s="861" t="s">
        <v>4</v>
      </c>
      <c r="G10" s="643">
        <v>4</v>
      </c>
      <c r="H10" s="366">
        <v>0</v>
      </c>
      <c r="I10" s="366">
        <v>11</v>
      </c>
      <c r="J10" s="366">
        <v>8</v>
      </c>
      <c r="K10" s="366">
        <v>5</v>
      </c>
      <c r="L10" s="754">
        <v>0</v>
      </c>
      <c r="M10" s="845">
        <v>0</v>
      </c>
      <c r="N10" s="831">
        <f t="shared" si="0"/>
        <v>102</v>
      </c>
      <c r="O10" s="756">
        <f t="shared" si="1"/>
        <v>24</v>
      </c>
      <c r="P10" s="1128"/>
      <c r="Q10" s="837"/>
      <c r="S10" s="378" t="str">
        <f t="shared" si="2"/>
        <v xml:space="preserve"> </v>
      </c>
      <c r="T10" s="364"/>
      <c r="V10" s="704" t="s">
        <v>8</v>
      </c>
      <c r="W10" s="703">
        <v>5</v>
      </c>
    </row>
    <row r="11" spans="2:23" s="146" customFormat="1" ht="16.149999999999999" customHeight="1" x14ac:dyDescent="0.35">
      <c r="B11" s="461" t="s">
        <v>94</v>
      </c>
      <c r="C11" s="811">
        <v>786</v>
      </c>
      <c r="D11" s="808" t="s">
        <v>227</v>
      </c>
      <c r="E11" s="702" t="s">
        <v>48</v>
      </c>
      <c r="F11" s="861" t="s">
        <v>4</v>
      </c>
      <c r="G11" s="643">
        <v>4</v>
      </c>
      <c r="H11" s="366">
        <v>3</v>
      </c>
      <c r="I11" s="366">
        <v>3</v>
      </c>
      <c r="J11" s="366">
        <v>12</v>
      </c>
      <c r="K11" s="366">
        <v>6</v>
      </c>
      <c r="L11" s="754">
        <v>0</v>
      </c>
      <c r="M11" s="845">
        <v>0</v>
      </c>
      <c r="N11" s="831">
        <f t="shared" si="0"/>
        <v>96</v>
      </c>
      <c r="O11" s="756">
        <f t="shared" si="1"/>
        <v>24</v>
      </c>
      <c r="P11" s="1128"/>
      <c r="Q11" s="837"/>
      <c r="S11" s="378" t="str">
        <f t="shared" si="2"/>
        <v xml:space="preserve"> </v>
      </c>
      <c r="T11" s="364"/>
      <c r="V11" s="704" t="s">
        <v>4</v>
      </c>
      <c r="W11" s="703">
        <v>4</v>
      </c>
    </row>
    <row r="12" spans="2:23" s="146" customFormat="1" ht="16.149999999999999" customHeight="1" thickBot="1" x14ac:dyDescent="0.4">
      <c r="B12" s="461" t="s">
        <v>94</v>
      </c>
      <c r="C12" s="866">
        <v>1954</v>
      </c>
      <c r="D12" s="810" t="s">
        <v>374</v>
      </c>
      <c r="E12" s="1094" t="s">
        <v>53</v>
      </c>
      <c r="F12" s="1158" t="s">
        <v>4</v>
      </c>
      <c r="G12" s="642">
        <v>4</v>
      </c>
      <c r="H12" s="358">
        <v>0</v>
      </c>
      <c r="I12" s="358">
        <v>8</v>
      </c>
      <c r="J12" s="358">
        <v>8</v>
      </c>
      <c r="K12" s="358">
        <v>4</v>
      </c>
      <c r="L12" s="1159">
        <v>4</v>
      </c>
      <c r="M12" s="1160">
        <v>0</v>
      </c>
      <c r="N12" s="1140">
        <f t="shared" si="0"/>
        <v>92</v>
      </c>
      <c r="O12" s="1161">
        <f t="shared" si="1"/>
        <v>24</v>
      </c>
      <c r="P12" s="1128"/>
      <c r="Q12" s="837"/>
      <c r="S12" s="378" t="str">
        <f t="shared" si="2"/>
        <v xml:space="preserve"> </v>
      </c>
      <c r="T12" s="364"/>
      <c r="V12" s="704" t="s">
        <v>5</v>
      </c>
      <c r="W12" s="703">
        <v>3</v>
      </c>
    </row>
    <row r="13" spans="2:23" ht="15.5" x14ac:dyDescent="0.35">
      <c r="B13" s="461" t="s">
        <v>94</v>
      </c>
      <c r="C13" s="824">
        <v>1475</v>
      </c>
      <c r="D13" s="817" t="s">
        <v>230</v>
      </c>
      <c r="E13" s="1047" t="s">
        <v>48</v>
      </c>
      <c r="F13" s="1059" t="s">
        <v>5</v>
      </c>
      <c r="G13" s="639">
        <f t="shared" ref="G13:G56" si="3">VLOOKUP(F13,$V$6:$W$14,2,FALSE)</f>
        <v>3</v>
      </c>
      <c r="H13" s="414">
        <v>0</v>
      </c>
      <c r="I13" s="414">
        <v>11</v>
      </c>
      <c r="J13" s="414">
        <v>8</v>
      </c>
      <c r="K13" s="414">
        <v>5</v>
      </c>
      <c r="L13" s="1156">
        <v>0</v>
      </c>
      <c r="M13" s="1157">
        <v>0</v>
      </c>
      <c r="N13" s="1138">
        <f t="shared" si="0"/>
        <v>102</v>
      </c>
      <c r="O13" s="755">
        <f t="shared" si="1"/>
        <v>24</v>
      </c>
      <c r="P13" s="1128"/>
      <c r="Q13" s="837"/>
      <c r="S13" s="378" t="str">
        <f t="shared" si="2"/>
        <v xml:space="preserve"> </v>
      </c>
      <c r="V13" s="704" t="s">
        <v>6</v>
      </c>
      <c r="W13" s="703">
        <v>2</v>
      </c>
    </row>
    <row r="14" spans="2:23" ht="16" thickBot="1" x14ac:dyDescent="0.4">
      <c r="B14" s="461" t="s">
        <v>94</v>
      </c>
      <c r="C14" s="811">
        <v>1798</v>
      </c>
      <c r="D14" s="808" t="s">
        <v>273</v>
      </c>
      <c r="E14" s="702" t="s">
        <v>41</v>
      </c>
      <c r="F14" s="858" t="s">
        <v>5</v>
      </c>
      <c r="G14" s="643">
        <f t="shared" si="3"/>
        <v>3</v>
      </c>
      <c r="H14" s="366">
        <v>0</v>
      </c>
      <c r="I14" s="366">
        <v>10</v>
      </c>
      <c r="J14" s="366">
        <v>9</v>
      </c>
      <c r="K14" s="366">
        <v>3</v>
      </c>
      <c r="L14" s="754">
        <v>2</v>
      </c>
      <c r="M14" s="845">
        <v>0</v>
      </c>
      <c r="N14" s="831">
        <f t="shared" si="0"/>
        <v>99</v>
      </c>
      <c r="O14" s="756">
        <f t="shared" si="1"/>
        <v>24</v>
      </c>
      <c r="P14" s="244"/>
      <c r="Q14" s="839" t="str">
        <f>IF(P14="yes","HM","")</f>
        <v/>
      </c>
      <c r="S14" s="378" t="str">
        <f t="shared" si="2"/>
        <v xml:space="preserve"> </v>
      </c>
      <c r="V14" s="706" t="s">
        <v>7</v>
      </c>
      <c r="W14" s="705">
        <v>1</v>
      </c>
    </row>
    <row r="15" spans="2:23" ht="16" thickBot="1" x14ac:dyDescent="0.4">
      <c r="B15" s="461" t="s">
        <v>94</v>
      </c>
      <c r="C15" s="825">
        <v>1569</v>
      </c>
      <c r="D15" s="810" t="s">
        <v>335</v>
      </c>
      <c r="E15" s="1094" t="s">
        <v>44</v>
      </c>
      <c r="F15" s="1060" t="s">
        <v>5</v>
      </c>
      <c r="G15" s="642">
        <f t="shared" si="3"/>
        <v>3</v>
      </c>
      <c r="H15" s="358">
        <v>2</v>
      </c>
      <c r="I15" s="358">
        <v>3</v>
      </c>
      <c r="J15" s="358">
        <v>6</v>
      </c>
      <c r="K15" s="358">
        <v>8</v>
      </c>
      <c r="L15" s="1159">
        <v>4</v>
      </c>
      <c r="M15" s="1160">
        <v>1</v>
      </c>
      <c r="N15" s="1140">
        <f t="shared" si="0"/>
        <v>81</v>
      </c>
      <c r="O15" s="1161">
        <f t="shared" si="1"/>
        <v>24</v>
      </c>
      <c r="P15" s="244"/>
      <c r="Q15" s="839" t="str">
        <f>IF(P15="yes","HM","")</f>
        <v/>
      </c>
      <c r="S15" s="378" t="str">
        <f t="shared" si="2"/>
        <v xml:space="preserve"> </v>
      </c>
    </row>
    <row r="16" spans="2:23" ht="15.5" x14ac:dyDescent="0.35">
      <c r="B16" s="461" t="s">
        <v>94</v>
      </c>
      <c r="C16" s="824">
        <v>1041</v>
      </c>
      <c r="D16" s="817" t="s">
        <v>232</v>
      </c>
      <c r="E16" s="1047" t="s">
        <v>53</v>
      </c>
      <c r="F16" s="1059" t="s">
        <v>6</v>
      </c>
      <c r="G16" s="639">
        <f t="shared" si="3"/>
        <v>2</v>
      </c>
      <c r="H16" s="414">
        <v>3</v>
      </c>
      <c r="I16" s="414">
        <v>10</v>
      </c>
      <c r="J16" s="414">
        <v>4</v>
      </c>
      <c r="K16" s="414">
        <v>6</v>
      </c>
      <c r="L16" s="1156">
        <v>1</v>
      </c>
      <c r="M16" s="1157">
        <v>0</v>
      </c>
      <c r="N16" s="1138">
        <f t="shared" si="0"/>
        <v>101</v>
      </c>
      <c r="O16" s="755">
        <f t="shared" si="1"/>
        <v>24</v>
      </c>
      <c r="P16" s="244"/>
      <c r="Q16" s="839" t="str">
        <f>IF(P16="yes","M","")</f>
        <v/>
      </c>
      <c r="S16" s="378" t="str">
        <f t="shared" si="2"/>
        <v xml:space="preserve"> </v>
      </c>
    </row>
    <row r="17" spans="2:19" ht="15.5" x14ac:dyDescent="0.35">
      <c r="B17" s="461" t="s">
        <v>94</v>
      </c>
      <c r="C17" s="811">
        <v>1281</v>
      </c>
      <c r="D17" s="808" t="s">
        <v>233</v>
      </c>
      <c r="E17" s="702" t="s">
        <v>41</v>
      </c>
      <c r="F17" s="858" t="s">
        <v>6</v>
      </c>
      <c r="G17" s="643">
        <f t="shared" si="3"/>
        <v>2</v>
      </c>
      <c r="H17" s="366">
        <v>0</v>
      </c>
      <c r="I17" s="366">
        <v>8</v>
      </c>
      <c r="J17" s="366">
        <v>12</v>
      </c>
      <c r="K17" s="366">
        <v>4</v>
      </c>
      <c r="L17" s="754">
        <v>0</v>
      </c>
      <c r="M17" s="845">
        <v>0</v>
      </c>
      <c r="N17" s="831">
        <f t="shared" si="0"/>
        <v>100</v>
      </c>
      <c r="O17" s="756">
        <f t="shared" si="1"/>
        <v>24</v>
      </c>
      <c r="P17" s="244"/>
      <c r="Q17" s="839"/>
      <c r="S17" s="378" t="str">
        <f>IF(N17=0," ",IF(O17&lt;&gt;24,"ERROR!"," "))</f>
        <v xml:space="preserve"> </v>
      </c>
    </row>
    <row r="18" spans="2:19" ht="15.5" x14ac:dyDescent="0.35">
      <c r="B18" s="461" t="s">
        <v>94</v>
      </c>
      <c r="C18" s="811">
        <v>1383</v>
      </c>
      <c r="D18" s="808" t="s">
        <v>252</v>
      </c>
      <c r="E18" s="702" t="s">
        <v>49</v>
      </c>
      <c r="F18" s="858" t="s">
        <v>6</v>
      </c>
      <c r="G18" s="643">
        <f t="shared" si="3"/>
        <v>2</v>
      </c>
      <c r="H18" s="366">
        <v>4</v>
      </c>
      <c r="I18" s="366">
        <v>4</v>
      </c>
      <c r="J18" s="366">
        <v>9</v>
      </c>
      <c r="K18" s="366">
        <v>7</v>
      </c>
      <c r="L18" s="754">
        <v>0</v>
      </c>
      <c r="M18" s="845">
        <v>0</v>
      </c>
      <c r="N18" s="831">
        <f t="shared" si="0"/>
        <v>97</v>
      </c>
      <c r="O18" s="756">
        <f t="shared" si="1"/>
        <v>24</v>
      </c>
      <c r="P18" s="244"/>
      <c r="Q18" s="839" t="str">
        <f>IF(P18="yes","M","")</f>
        <v/>
      </c>
      <c r="S18" s="378" t="str">
        <f>IF(N18=0," ",IF(O18&lt;&gt;24,"ERROR!"," "))</f>
        <v xml:space="preserve"> </v>
      </c>
    </row>
    <row r="19" spans="2:19" ht="15.5" x14ac:dyDescent="0.35">
      <c r="B19" s="461" t="s">
        <v>94</v>
      </c>
      <c r="C19" s="811">
        <v>1921</v>
      </c>
      <c r="D19" s="808" t="s">
        <v>226</v>
      </c>
      <c r="E19" s="702" t="s">
        <v>48</v>
      </c>
      <c r="F19" s="858" t="s">
        <v>6</v>
      </c>
      <c r="G19" s="643">
        <f t="shared" si="3"/>
        <v>2</v>
      </c>
      <c r="H19" s="366">
        <v>0</v>
      </c>
      <c r="I19" s="366">
        <v>5</v>
      </c>
      <c r="J19" s="366">
        <v>14</v>
      </c>
      <c r="K19" s="366">
        <v>4</v>
      </c>
      <c r="L19" s="754">
        <v>1</v>
      </c>
      <c r="M19" s="845">
        <v>0</v>
      </c>
      <c r="N19" s="831">
        <f t="shared" si="0"/>
        <v>95</v>
      </c>
      <c r="O19" s="756">
        <f t="shared" si="1"/>
        <v>24</v>
      </c>
      <c r="P19" s="244"/>
      <c r="Q19" s="839"/>
      <c r="S19" s="378" t="str">
        <f t="shared" si="2"/>
        <v xml:space="preserve"> </v>
      </c>
    </row>
    <row r="20" spans="2:19" ht="15.5" x14ac:dyDescent="0.35">
      <c r="B20" s="461" t="s">
        <v>94</v>
      </c>
      <c r="C20" s="811">
        <v>2296</v>
      </c>
      <c r="D20" s="808" t="s">
        <v>274</v>
      </c>
      <c r="E20" s="702" t="s">
        <v>48</v>
      </c>
      <c r="F20" s="858" t="s">
        <v>6</v>
      </c>
      <c r="G20" s="643">
        <f t="shared" si="3"/>
        <v>2</v>
      </c>
      <c r="H20" s="366">
        <v>0</v>
      </c>
      <c r="I20" s="366">
        <v>5</v>
      </c>
      <c r="J20" s="366">
        <v>11</v>
      </c>
      <c r="K20" s="366">
        <v>7</v>
      </c>
      <c r="L20" s="754">
        <v>1</v>
      </c>
      <c r="M20" s="845">
        <v>0</v>
      </c>
      <c r="N20" s="831">
        <f t="shared" si="0"/>
        <v>92</v>
      </c>
      <c r="O20" s="756">
        <f t="shared" si="1"/>
        <v>24</v>
      </c>
      <c r="P20" s="244"/>
      <c r="Q20" s="839"/>
      <c r="S20" s="378"/>
    </row>
    <row r="21" spans="2:19" ht="15.5" x14ac:dyDescent="0.35">
      <c r="B21" s="461" t="s">
        <v>94</v>
      </c>
      <c r="C21" s="811">
        <v>1901</v>
      </c>
      <c r="D21" s="808" t="s">
        <v>249</v>
      </c>
      <c r="E21" s="702" t="s">
        <v>53</v>
      </c>
      <c r="F21" s="858" t="s">
        <v>6</v>
      </c>
      <c r="G21" s="643">
        <f t="shared" si="3"/>
        <v>2</v>
      </c>
      <c r="H21" s="366">
        <v>2</v>
      </c>
      <c r="I21" s="366">
        <v>2</v>
      </c>
      <c r="J21" s="366">
        <v>11</v>
      </c>
      <c r="K21" s="366">
        <v>6</v>
      </c>
      <c r="L21" s="754">
        <v>3</v>
      </c>
      <c r="M21" s="845">
        <v>0</v>
      </c>
      <c r="N21" s="831">
        <f t="shared" si="0"/>
        <v>88</v>
      </c>
      <c r="O21" s="756">
        <f t="shared" si="1"/>
        <v>24</v>
      </c>
      <c r="P21" s="244"/>
      <c r="Q21" s="839"/>
      <c r="S21" s="378" t="str">
        <f t="shared" si="2"/>
        <v xml:space="preserve"> </v>
      </c>
    </row>
    <row r="22" spans="2:19" ht="15.5" x14ac:dyDescent="0.35">
      <c r="B22" s="461" t="s">
        <v>94</v>
      </c>
      <c r="C22" s="811">
        <v>1143</v>
      </c>
      <c r="D22" s="808" t="s">
        <v>244</v>
      </c>
      <c r="E22" s="702" t="s">
        <v>44</v>
      </c>
      <c r="F22" s="858" t="s">
        <v>6</v>
      </c>
      <c r="G22" s="643">
        <f t="shared" si="3"/>
        <v>2</v>
      </c>
      <c r="H22" s="366">
        <v>3</v>
      </c>
      <c r="I22" s="366">
        <v>5</v>
      </c>
      <c r="J22" s="366">
        <v>5</v>
      </c>
      <c r="K22" s="366">
        <v>7</v>
      </c>
      <c r="L22" s="754">
        <v>3</v>
      </c>
      <c r="M22" s="845">
        <v>1</v>
      </c>
      <c r="N22" s="831">
        <f t="shared" si="0"/>
        <v>87</v>
      </c>
      <c r="O22" s="756">
        <f t="shared" si="1"/>
        <v>24</v>
      </c>
      <c r="P22" s="244"/>
      <c r="Q22" s="839" t="str">
        <f>IF(P22="yes","M","")</f>
        <v/>
      </c>
      <c r="S22" s="378" t="str">
        <f>IF(N22=0," ",IF(O22&lt;&gt;24,"ERROR!"," "))</f>
        <v xml:space="preserve"> </v>
      </c>
    </row>
    <row r="23" spans="2:19" ht="15.5" x14ac:dyDescent="0.35">
      <c r="B23" s="461" t="s">
        <v>94</v>
      </c>
      <c r="C23" s="865">
        <v>1314</v>
      </c>
      <c r="D23" s="808" t="s">
        <v>332</v>
      </c>
      <c r="E23" s="702" t="s">
        <v>53</v>
      </c>
      <c r="F23" s="858" t="s">
        <v>6</v>
      </c>
      <c r="G23" s="643">
        <f t="shared" si="3"/>
        <v>2</v>
      </c>
      <c r="H23" s="366">
        <v>2</v>
      </c>
      <c r="I23" s="366">
        <v>1</v>
      </c>
      <c r="J23" s="366">
        <v>11</v>
      </c>
      <c r="K23" s="366">
        <v>7</v>
      </c>
      <c r="L23" s="754">
        <v>3</v>
      </c>
      <c r="M23" s="845">
        <v>0</v>
      </c>
      <c r="N23" s="831">
        <f t="shared" si="0"/>
        <v>86</v>
      </c>
      <c r="O23" s="756">
        <f t="shared" si="1"/>
        <v>24</v>
      </c>
      <c r="P23" s="244"/>
      <c r="Q23" s="839" t="str">
        <f>IF(P23="yes","M","")</f>
        <v/>
      </c>
      <c r="S23" s="378" t="str">
        <f t="shared" si="2"/>
        <v xml:space="preserve"> </v>
      </c>
    </row>
    <row r="24" spans="2:19" ht="15.5" x14ac:dyDescent="0.35">
      <c r="B24" s="461" t="s">
        <v>94</v>
      </c>
      <c r="C24" s="811">
        <v>2105</v>
      </c>
      <c r="D24" s="808" t="s">
        <v>308</v>
      </c>
      <c r="E24" s="702" t="s">
        <v>48</v>
      </c>
      <c r="F24" s="858" t="s">
        <v>6</v>
      </c>
      <c r="G24" s="643">
        <f t="shared" si="3"/>
        <v>2</v>
      </c>
      <c r="H24" s="366">
        <v>0</v>
      </c>
      <c r="I24" s="366">
        <v>3</v>
      </c>
      <c r="J24" s="366">
        <v>7</v>
      </c>
      <c r="K24" s="366">
        <v>12</v>
      </c>
      <c r="L24" s="754">
        <v>2</v>
      </c>
      <c r="M24" s="845">
        <v>0</v>
      </c>
      <c r="N24" s="831">
        <f t="shared" si="0"/>
        <v>83</v>
      </c>
      <c r="O24" s="756">
        <f t="shared" si="1"/>
        <v>24</v>
      </c>
      <c r="P24" s="244"/>
      <c r="Q24" s="839" t="str">
        <f>IF(P24="yes","M","")</f>
        <v/>
      </c>
      <c r="S24" s="378" t="str">
        <f>IF(N24=0," ",IF(O24&lt;&gt;24,"ERROR!"," "))</f>
        <v xml:space="preserve"> </v>
      </c>
    </row>
    <row r="25" spans="2:19" ht="15.5" hidden="1" x14ac:dyDescent="0.35">
      <c r="B25" s="461"/>
      <c r="C25" s="811">
        <v>1784</v>
      </c>
      <c r="D25" s="671" t="s">
        <v>248</v>
      </c>
      <c r="E25" s="702" t="s">
        <v>53</v>
      </c>
      <c r="F25" s="858" t="s">
        <v>7</v>
      </c>
      <c r="G25" s="643">
        <f t="shared" si="3"/>
        <v>1</v>
      </c>
      <c r="H25" s="366"/>
      <c r="I25" s="366"/>
      <c r="J25" s="366"/>
      <c r="K25" s="366"/>
      <c r="L25" s="754"/>
      <c r="M25" s="845"/>
      <c r="N25" s="831">
        <f t="shared" si="0"/>
        <v>0</v>
      </c>
      <c r="O25" s="756">
        <f t="shared" si="1"/>
        <v>0</v>
      </c>
      <c r="P25" s="244"/>
      <c r="Q25" s="839" t="str">
        <f>IF(P25="yes","M","")</f>
        <v/>
      </c>
      <c r="S25" s="378" t="str">
        <f>IF(N25=0," ",IF(O25&lt;&gt;24,"ERROR!"," "))</f>
        <v xml:space="preserve"> </v>
      </c>
    </row>
    <row r="26" spans="2:19" ht="15.5" x14ac:dyDescent="0.35">
      <c r="B26" s="741" t="s">
        <v>94</v>
      </c>
      <c r="C26" s="1056">
        <v>1767</v>
      </c>
      <c r="D26" s="860" t="s">
        <v>334</v>
      </c>
      <c r="E26" s="859" t="s">
        <v>53</v>
      </c>
      <c r="F26" s="858" t="s">
        <v>6</v>
      </c>
      <c r="G26" s="643">
        <f t="shared" si="3"/>
        <v>2</v>
      </c>
      <c r="H26" s="366">
        <v>0</v>
      </c>
      <c r="I26" s="366">
        <v>5</v>
      </c>
      <c r="J26" s="366">
        <v>5</v>
      </c>
      <c r="K26" s="366">
        <v>10</v>
      </c>
      <c r="L26" s="754">
        <v>3</v>
      </c>
      <c r="M26" s="845">
        <v>1</v>
      </c>
      <c r="N26" s="831">
        <f t="shared" si="0"/>
        <v>81</v>
      </c>
      <c r="O26" s="756">
        <f t="shared" si="1"/>
        <v>24</v>
      </c>
      <c r="P26" s="244"/>
      <c r="Q26" s="839"/>
      <c r="R26" s="95"/>
      <c r="S26" s="378" t="str">
        <f t="shared" si="2"/>
        <v xml:space="preserve"> </v>
      </c>
    </row>
    <row r="27" spans="2:19" ht="15.5" hidden="1" x14ac:dyDescent="0.35">
      <c r="B27" s="461" t="s">
        <v>94</v>
      </c>
      <c r="C27" s="811">
        <v>1956</v>
      </c>
      <c r="D27" s="671" t="s">
        <v>250</v>
      </c>
      <c r="E27" s="702" t="s">
        <v>48</v>
      </c>
      <c r="F27" s="858" t="s">
        <v>7</v>
      </c>
      <c r="G27" s="643">
        <f t="shared" si="3"/>
        <v>1</v>
      </c>
      <c r="H27" s="366"/>
      <c r="I27" s="366"/>
      <c r="J27" s="366"/>
      <c r="K27" s="366"/>
      <c r="L27" s="754"/>
      <c r="M27" s="845"/>
      <c r="N27" s="831">
        <f t="shared" si="0"/>
        <v>0</v>
      </c>
      <c r="O27" s="756">
        <f t="shared" si="1"/>
        <v>0</v>
      </c>
      <c r="P27" s="244"/>
      <c r="Q27" s="839" t="str">
        <f>IF(P27="yes","M","")</f>
        <v/>
      </c>
      <c r="S27" s="377" t="str">
        <f t="shared" si="2"/>
        <v xml:space="preserve"> </v>
      </c>
    </row>
    <row r="28" spans="2:19" ht="15.5" x14ac:dyDescent="0.35">
      <c r="B28" s="461" t="s">
        <v>94</v>
      </c>
      <c r="C28" s="811">
        <v>309</v>
      </c>
      <c r="D28" s="808" t="s">
        <v>314</v>
      </c>
      <c r="E28" s="702" t="s">
        <v>48</v>
      </c>
      <c r="F28" s="858" t="s">
        <v>6</v>
      </c>
      <c r="G28" s="643">
        <f t="shared" si="3"/>
        <v>2</v>
      </c>
      <c r="H28" s="366">
        <v>0</v>
      </c>
      <c r="I28" s="366">
        <v>3</v>
      </c>
      <c r="J28" s="366">
        <v>5</v>
      </c>
      <c r="K28" s="366">
        <v>10</v>
      </c>
      <c r="L28" s="754">
        <v>6</v>
      </c>
      <c r="M28" s="845">
        <v>0</v>
      </c>
      <c r="N28" s="831">
        <f t="shared" si="0"/>
        <v>77</v>
      </c>
      <c r="O28" s="756">
        <f t="shared" si="1"/>
        <v>24</v>
      </c>
      <c r="P28" s="244"/>
      <c r="Q28" s="839"/>
      <c r="S28" s="378" t="str">
        <f>IF(N28=0," ",IF(O28&lt;&gt;24,"ERROR!"," "))</f>
        <v xml:space="preserve"> </v>
      </c>
    </row>
    <row r="29" spans="2:19" ht="15" customHeight="1" x14ac:dyDescent="0.35">
      <c r="B29" s="461" t="s">
        <v>94</v>
      </c>
      <c r="C29" s="811">
        <v>1291</v>
      </c>
      <c r="D29" s="808" t="s">
        <v>337</v>
      </c>
      <c r="E29" s="702" t="s">
        <v>41</v>
      </c>
      <c r="F29" s="858" t="s">
        <v>6</v>
      </c>
      <c r="G29" s="643">
        <f t="shared" si="3"/>
        <v>2</v>
      </c>
      <c r="H29" s="366">
        <v>0</v>
      </c>
      <c r="I29" s="366">
        <v>3</v>
      </c>
      <c r="J29" s="366">
        <v>6</v>
      </c>
      <c r="K29" s="366">
        <v>7</v>
      </c>
      <c r="L29" s="754">
        <v>8</v>
      </c>
      <c r="M29" s="845">
        <v>0</v>
      </c>
      <c r="N29" s="831">
        <f t="shared" si="0"/>
        <v>76</v>
      </c>
      <c r="O29" s="756">
        <f t="shared" si="1"/>
        <v>24</v>
      </c>
      <c r="P29" s="1162"/>
      <c r="Q29" s="846" t="str">
        <f t="shared" ref="Q29:Q49" si="4">IF(P29="yes","G","")</f>
        <v/>
      </c>
      <c r="S29" s="378" t="str">
        <f t="shared" si="2"/>
        <v xml:space="preserve"> </v>
      </c>
    </row>
    <row r="30" spans="2:19" ht="15" customHeight="1" x14ac:dyDescent="0.35">
      <c r="B30" s="461" t="s">
        <v>94</v>
      </c>
      <c r="C30" s="811">
        <v>1264</v>
      </c>
      <c r="D30" s="808" t="s">
        <v>243</v>
      </c>
      <c r="E30" s="702" t="s">
        <v>41</v>
      </c>
      <c r="F30" s="858" t="s">
        <v>6</v>
      </c>
      <c r="G30" s="643">
        <f t="shared" si="3"/>
        <v>2</v>
      </c>
      <c r="H30" s="366">
        <v>2</v>
      </c>
      <c r="I30" s="366">
        <v>0</v>
      </c>
      <c r="J30" s="366">
        <v>5</v>
      </c>
      <c r="K30" s="366">
        <v>13</v>
      </c>
      <c r="L30" s="754">
        <v>2</v>
      </c>
      <c r="M30" s="845">
        <v>2</v>
      </c>
      <c r="N30" s="831">
        <f t="shared" si="0"/>
        <v>73</v>
      </c>
      <c r="O30" s="756">
        <f t="shared" si="1"/>
        <v>24</v>
      </c>
      <c r="P30" s="1162"/>
      <c r="Q30" s="846"/>
      <c r="S30" s="378"/>
    </row>
    <row r="31" spans="2:19" ht="15" customHeight="1" x14ac:dyDescent="0.35">
      <c r="B31" s="461" t="s">
        <v>94</v>
      </c>
      <c r="C31" s="811">
        <v>1799</v>
      </c>
      <c r="D31" s="808" t="s">
        <v>245</v>
      </c>
      <c r="E31" s="702" t="s">
        <v>53</v>
      </c>
      <c r="F31" s="858" t="s">
        <v>7</v>
      </c>
      <c r="G31" s="643">
        <f t="shared" si="3"/>
        <v>1</v>
      </c>
      <c r="H31" s="366">
        <v>1</v>
      </c>
      <c r="I31" s="366">
        <v>5</v>
      </c>
      <c r="J31" s="366">
        <v>9</v>
      </c>
      <c r="K31" s="366">
        <v>8</v>
      </c>
      <c r="L31" s="754">
        <v>1</v>
      </c>
      <c r="M31" s="845">
        <v>0</v>
      </c>
      <c r="N31" s="831">
        <f t="shared" si="0"/>
        <v>92</v>
      </c>
      <c r="O31" s="756">
        <f t="shared" si="1"/>
        <v>24</v>
      </c>
      <c r="P31" s="244"/>
      <c r="Q31" s="839" t="str">
        <f t="shared" si="4"/>
        <v/>
      </c>
      <c r="S31" s="378" t="str">
        <f t="shared" si="2"/>
        <v xml:space="preserve"> </v>
      </c>
    </row>
    <row r="32" spans="2:19" ht="15" customHeight="1" x14ac:dyDescent="0.35">
      <c r="B32" s="461" t="s">
        <v>94</v>
      </c>
      <c r="C32" s="1056">
        <v>1267</v>
      </c>
      <c r="D32" s="860" t="s">
        <v>350</v>
      </c>
      <c r="E32" s="859" t="s">
        <v>53</v>
      </c>
      <c r="F32" s="861" t="s">
        <v>7</v>
      </c>
      <c r="G32" s="643">
        <f t="shared" si="3"/>
        <v>1</v>
      </c>
      <c r="H32" s="366">
        <v>0</v>
      </c>
      <c r="I32" s="366">
        <v>9</v>
      </c>
      <c r="J32" s="366">
        <v>5</v>
      </c>
      <c r="K32" s="366">
        <v>4</v>
      </c>
      <c r="L32" s="754">
        <v>6</v>
      </c>
      <c r="M32" s="845">
        <v>0</v>
      </c>
      <c r="N32" s="831">
        <f t="shared" si="0"/>
        <v>89</v>
      </c>
      <c r="O32" s="756">
        <f t="shared" si="1"/>
        <v>24</v>
      </c>
      <c r="P32" s="244"/>
      <c r="Q32" s="839" t="str">
        <f t="shared" si="4"/>
        <v/>
      </c>
      <c r="S32" s="378" t="str">
        <f>IF(N32=0," ",IF(O32&lt;&gt;24,"ERROR!"," "))</f>
        <v xml:space="preserve"> </v>
      </c>
    </row>
    <row r="33" spans="2:19" ht="15" customHeight="1" x14ac:dyDescent="0.35">
      <c r="B33" s="461" t="s">
        <v>94</v>
      </c>
      <c r="C33" s="1105">
        <v>2035</v>
      </c>
      <c r="D33" s="809" t="s">
        <v>340</v>
      </c>
      <c r="E33" s="702" t="s">
        <v>53</v>
      </c>
      <c r="F33" s="858" t="s">
        <v>7</v>
      </c>
      <c r="G33" s="643">
        <f t="shared" si="3"/>
        <v>1</v>
      </c>
      <c r="H33" s="366">
        <v>0</v>
      </c>
      <c r="I33" s="366">
        <v>4</v>
      </c>
      <c r="J33" s="366">
        <v>8</v>
      </c>
      <c r="K33" s="366">
        <v>11</v>
      </c>
      <c r="L33" s="754">
        <v>1</v>
      </c>
      <c r="M33" s="845">
        <v>0</v>
      </c>
      <c r="N33" s="831">
        <f t="shared" si="0"/>
        <v>87</v>
      </c>
      <c r="O33" s="756">
        <f t="shared" si="1"/>
        <v>24</v>
      </c>
      <c r="P33" s="244"/>
      <c r="Q33" s="839" t="str">
        <f t="shared" si="4"/>
        <v/>
      </c>
      <c r="S33" s="378" t="str">
        <f>IF(N33=0," ",IF(O33&lt;&gt;24,"ERROR!"," "))</f>
        <v xml:space="preserve"> </v>
      </c>
    </row>
    <row r="34" spans="2:19" ht="15" customHeight="1" x14ac:dyDescent="0.35">
      <c r="B34" s="461" t="s">
        <v>94</v>
      </c>
      <c r="C34" s="1105">
        <v>1615</v>
      </c>
      <c r="D34" s="809" t="s">
        <v>239</v>
      </c>
      <c r="E34" s="702" t="s">
        <v>49</v>
      </c>
      <c r="F34" s="861" t="s">
        <v>7</v>
      </c>
      <c r="G34" s="643">
        <f t="shared" si="3"/>
        <v>1</v>
      </c>
      <c r="H34" s="366">
        <v>3</v>
      </c>
      <c r="I34" s="366">
        <v>2</v>
      </c>
      <c r="J34" s="366">
        <v>11</v>
      </c>
      <c r="K34" s="366">
        <v>3</v>
      </c>
      <c r="L34" s="754">
        <v>4</v>
      </c>
      <c r="M34" s="845">
        <v>1</v>
      </c>
      <c r="N34" s="831">
        <f t="shared" si="0"/>
        <v>86</v>
      </c>
      <c r="O34" s="756">
        <f t="shared" si="1"/>
        <v>24</v>
      </c>
      <c r="P34" s="244"/>
      <c r="Q34" s="839" t="str">
        <f t="shared" si="4"/>
        <v/>
      </c>
      <c r="S34" s="378" t="str">
        <f t="shared" si="2"/>
        <v xml:space="preserve"> </v>
      </c>
    </row>
    <row r="35" spans="2:19" ht="15" customHeight="1" x14ac:dyDescent="0.35">
      <c r="B35" s="461" t="s">
        <v>94</v>
      </c>
      <c r="C35" s="811">
        <v>1956</v>
      </c>
      <c r="D35" s="808" t="s">
        <v>344</v>
      </c>
      <c r="E35" s="702" t="s">
        <v>48</v>
      </c>
      <c r="F35" s="858" t="s">
        <v>7</v>
      </c>
      <c r="G35" s="643">
        <f t="shared" si="3"/>
        <v>1</v>
      </c>
      <c r="H35" s="366">
        <v>0</v>
      </c>
      <c r="I35" s="366">
        <v>4</v>
      </c>
      <c r="J35" s="366">
        <v>6</v>
      </c>
      <c r="K35" s="366">
        <v>11</v>
      </c>
      <c r="L35" s="754">
        <v>3</v>
      </c>
      <c r="M35" s="845">
        <v>0</v>
      </c>
      <c r="N35" s="831">
        <f t="shared" si="0"/>
        <v>83</v>
      </c>
      <c r="O35" s="756">
        <f t="shared" si="1"/>
        <v>24</v>
      </c>
      <c r="P35" s="244"/>
      <c r="Q35" s="839" t="str">
        <f t="shared" si="4"/>
        <v/>
      </c>
      <c r="S35" s="378" t="str">
        <f>IF(N35=0," ",IF(O35&lt;&gt;24,"ERROR!"," "))</f>
        <v xml:space="preserve"> </v>
      </c>
    </row>
    <row r="36" spans="2:19" ht="15" customHeight="1" x14ac:dyDescent="0.35">
      <c r="B36" s="461" t="s">
        <v>94</v>
      </c>
      <c r="C36" s="811">
        <v>1118</v>
      </c>
      <c r="D36" s="808" t="s">
        <v>228</v>
      </c>
      <c r="E36" s="702" t="s">
        <v>48</v>
      </c>
      <c r="F36" s="858" t="s">
        <v>7</v>
      </c>
      <c r="G36" s="643">
        <f t="shared" si="3"/>
        <v>1</v>
      </c>
      <c r="H36" s="366">
        <v>0</v>
      </c>
      <c r="I36" s="366">
        <v>3</v>
      </c>
      <c r="J36" s="366">
        <v>9</v>
      </c>
      <c r="K36" s="366">
        <v>7</v>
      </c>
      <c r="L36" s="754">
        <v>5</v>
      </c>
      <c r="M36" s="845">
        <v>0</v>
      </c>
      <c r="N36" s="831">
        <f t="shared" si="0"/>
        <v>82</v>
      </c>
      <c r="O36" s="756">
        <f t="shared" si="1"/>
        <v>24</v>
      </c>
      <c r="P36" s="244"/>
      <c r="Q36" s="839" t="str">
        <f t="shared" si="4"/>
        <v/>
      </c>
      <c r="S36" s="378" t="str">
        <f t="shared" si="2"/>
        <v xml:space="preserve"> </v>
      </c>
    </row>
    <row r="37" spans="2:19" ht="15" customHeight="1" x14ac:dyDescent="0.35">
      <c r="B37" s="461" t="s">
        <v>94</v>
      </c>
      <c r="C37" s="1056">
        <v>1170</v>
      </c>
      <c r="D37" s="860" t="s">
        <v>364</v>
      </c>
      <c r="E37" s="859" t="s">
        <v>53</v>
      </c>
      <c r="F37" s="858" t="s">
        <v>7</v>
      </c>
      <c r="G37" s="643">
        <f t="shared" si="3"/>
        <v>1</v>
      </c>
      <c r="H37" s="366">
        <v>0</v>
      </c>
      <c r="I37" s="366">
        <v>5</v>
      </c>
      <c r="J37" s="366">
        <v>6</v>
      </c>
      <c r="K37" s="366">
        <v>5</v>
      </c>
      <c r="L37" s="754">
        <v>8</v>
      </c>
      <c r="M37" s="845">
        <v>0</v>
      </c>
      <c r="N37" s="831">
        <f t="shared" si="0"/>
        <v>80</v>
      </c>
      <c r="O37" s="756">
        <f t="shared" si="1"/>
        <v>24</v>
      </c>
      <c r="P37" s="244"/>
      <c r="Q37" s="839" t="str">
        <f t="shared" si="4"/>
        <v/>
      </c>
      <c r="S37" s="378" t="str">
        <f>IF(N37=0," ",IF(O37&lt;&gt;24,"ERROR!"," "))</f>
        <v xml:space="preserve"> </v>
      </c>
    </row>
    <row r="38" spans="2:19" ht="15" customHeight="1" x14ac:dyDescent="0.35">
      <c r="B38" s="461" t="s">
        <v>94</v>
      </c>
      <c r="C38" s="811">
        <v>2579</v>
      </c>
      <c r="D38" s="808" t="s">
        <v>265</v>
      </c>
      <c r="E38" s="702" t="s">
        <v>48</v>
      </c>
      <c r="F38" s="858" t="s">
        <v>7</v>
      </c>
      <c r="G38" s="643">
        <f t="shared" si="3"/>
        <v>1</v>
      </c>
      <c r="H38" s="366">
        <v>0</v>
      </c>
      <c r="I38" s="366">
        <v>3</v>
      </c>
      <c r="J38" s="366">
        <v>7</v>
      </c>
      <c r="K38" s="366">
        <v>9</v>
      </c>
      <c r="L38" s="754">
        <v>5</v>
      </c>
      <c r="M38" s="845">
        <v>0</v>
      </c>
      <c r="N38" s="831">
        <f t="shared" si="0"/>
        <v>80</v>
      </c>
      <c r="O38" s="756">
        <f t="shared" si="1"/>
        <v>24</v>
      </c>
      <c r="P38" s="244"/>
      <c r="Q38" s="839" t="str">
        <f t="shared" si="4"/>
        <v/>
      </c>
      <c r="S38" s="378" t="str">
        <f t="shared" si="2"/>
        <v xml:space="preserve"> </v>
      </c>
    </row>
    <row r="39" spans="2:19" ht="15" customHeight="1" x14ac:dyDescent="0.35">
      <c r="B39" s="461" t="s">
        <v>94</v>
      </c>
      <c r="C39" s="1056">
        <v>1256</v>
      </c>
      <c r="D39" s="860" t="s">
        <v>292</v>
      </c>
      <c r="E39" s="702" t="s">
        <v>281</v>
      </c>
      <c r="F39" s="858" t="s">
        <v>7</v>
      </c>
      <c r="G39" s="643">
        <f t="shared" si="3"/>
        <v>1</v>
      </c>
      <c r="H39" s="366">
        <v>0</v>
      </c>
      <c r="I39" s="366">
        <v>2</v>
      </c>
      <c r="J39" s="366">
        <v>7</v>
      </c>
      <c r="K39" s="366">
        <v>12</v>
      </c>
      <c r="L39" s="754">
        <v>2</v>
      </c>
      <c r="M39" s="845">
        <v>1</v>
      </c>
      <c r="N39" s="831">
        <f t="shared" ref="N39:N56" si="5">(H39*5)+(I39*5)+(J39*4)+(K39*3)+(L39*2)</f>
        <v>78</v>
      </c>
      <c r="O39" s="756">
        <f t="shared" ref="O39:O56" si="6">SUM(H39:M39)</f>
        <v>24</v>
      </c>
      <c r="P39" s="244"/>
      <c r="Q39" s="839" t="str">
        <f t="shared" si="4"/>
        <v/>
      </c>
      <c r="S39" s="378" t="str">
        <f>IF(N39=0," ",IF(O39&lt;&gt;24,"ERROR!"," "))</f>
        <v xml:space="preserve"> </v>
      </c>
    </row>
    <row r="40" spans="2:19" ht="15" customHeight="1" x14ac:dyDescent="0.35">
      <c r="B40" s="461" t="s">
        <v>94</v>
      </c>
      <c r="C40" s="865">
        <v>1764</v>
      </c>
      <c r="D40" s="808" t="s">
        <v>381</v>
      </c>
      <c r="E40" s="702" t="s">
        <v>49</v>
      </c>
      <c r="F40" s="858" t="s">
        <v>7</v>
      </c>
      <c r="G40" s="643">
        <f t="shared" si="3"/>
        <v>1</v>
      </c>
      <c r="H40" s="238">
        <v>1</v>
      </c>
      <c r="I40" s="238">
        <v>1</v>
      </c>
      <c r="J40" s="238">
        <v>6</v>
      </c>
      <c r="K40" s="238">
        <v>8</v>
      </c>
      <c r="L40" s="238">
        <v>7</v>
      </c>
      <c r="M40" s="845">
        <v>1</v>
      </c>
      <c r="N40" s="831">
        <f t="shared" si="5"/>
        <v>72</v>
      </c>
      <c r="O40" s="756">
        <f t="shared" si="6"/>
        <v>24</v>
      </c>
      <c r="P40" s="244"/>
      <c r="Q40" s="839" t="str">
        <f t="shared" si="4"/>
        <v/>
      </c>
      <c r="S40" s="378" t="str">
        <f>IF(N40=0," ",IF(O40&lt;&gt;24,"ERROR!"," "))</f>
        <v xml:space="preserve"> </v>
      </c>
    </row>
    <row r="41" spans="2:19" ht="15" customHeight="1" x14ac:dyDescent="0.35">
      <c r="B41" s="461" t="s">
        <v>94</v>
      </c>
      <c r="C41" s="811">
        <v>641</v>
      </c>
      <c r="D41" s="808" t="s">
        <v>253</v>
      </c>
      <c r="E41" s="702" t="s">
        <v>49</v>
      </c>
      <c r="F41" s="858" t="s">
        <v>7</v>
      </c>
      <c r="G41" s="643">
        <f t="shared" si="3"/>
        <v>1</v>
      </c>
      <c r="H41" s="366">
        <v>0</v>
      </c>
      <c r="I41" s="366">
        <v>0</v>
      </c>
      <c r="J41" s="366">
        <v>5</v>
      </c>
      <c r="K41" s="366">
        <v>14</v>
      </c>
      <c r="L41" s="754">
        <v>5</v>
      </c>
      <c r="M41" s="845">
        <v>0</v>
      </c>
      <c r="N41" s="831">
        <f t="shared" si="5"/>
        <v>72</v>
      </c>
      <c r="O41" s="756">
        <f t="shared" si="6"/>
        <v>24</v>
      </c>
      <c r="P41" s="244"/>
      <c r="Q41" s="839" t="str">
        <f t="shared" si="4"/>
        <v/>
      </c>
      <c r="S41" s="378" t="str">
        <f t="shared" si="2"/>
        <v xml:space="preserve"> </v>
      </c>
    </row>
    <row r="42" spans="2:19" ht="15" customHeight="1" x14ac:dyDescent="0.35">
      <c r="B42" s="461" t="s">
        <v>94</v>
      </c>
      <c r="C42" s="811">
        <v>2578</v>
      </c>
      <c r="D42" s="808" t="s">
        <v>251</v>
      </c>
      <c r="E42" s="702" t="s">
        <v>48</v>
      </c>
      <c r="F42" s="858" t="s">
        <v>7</v>
      </c>
      <c r="G42" s="643">
        <f t="shared" si="3"/>
        <v>1</v>
      </c>
      <c r="H42" s="366">
        <v>0</v>
      </c>
      <c r="I42" s="366">
        <v>2</v>
      </c>
      <c r="J42" s="366">
        <v>7</v>
      </c>
      <c r="K42" s="366">
        <v>6</v>
      </c>
      <c r="L42" s="754">
        <v>8</v>
      </c>
      <c r="M42" s="845">
        <v>1</v>
      </c>
      <c r="N42" s="831">
        <f t="shared" si="5"/>
        <v>72</v>
      </c>
      <c r="O42" s="756">
        <f t="shared" si="6"/>
        <v>24</v>
      </c>
      <c r="P42" s="244"/>
      <c r="Q42" s="839" t="str">
        <f t="shared" si="4"/>
        <v/>
      </c>
      <c r="S42" s="378" t="str">
        <f>IF(N42=0," ",IF(O42&lt;&gt;24,"ERROR!"," "))</f>
        <v xml:space="preserve"> </v>
      </c>
    </row>
    <row r="43" spans="2:19" ht="15" customHeight="1" x14ac:dyDescent="0.35">
      <c r="B43" s="461" t="s">
        <v>94</v>
      </c>
      <c r="C43" s="811">
        <v>909</v>
      </c>
      <c r="D43" s="808" t="s">
        <v>341</v>
      </c>
      <c r="E43" s="702" t="s">
        <v>53</v>
      </c>
      <c r="F43" s="858" t="s">
        <v>7</v>
      </c>
      <c r="G43" s="643">
        <f t="shared" si="3"/>
        <v>1</v>
      </c>
      <c r="H43" s="366">
        <v>1</v>
      </c>
      <c r="I43" s="366">
        <v>2</v>
      </c>
      <c r="J43" s="366">
        <v>5</v>
      </c>
      <c r="K43" s="366">
        <v>7</v>
      </c>
      <c r="L43" s="754">
        <v>7</v>
      </c>
      <c r="M43" s="845">
        <v>2</v>
      </c>
      <c r="N43" s="831">
        <f t="shared" si="5"/>
        <v>70</v>
      </c>
      <c r="O43" s="756">
        <f t="shared" si="6"/>
        <v>24</v>
      </c>
      <c r="P43" s="244"/>
      <c r="Q43" s="839" t="str">
        <f t="shared" si="4"/>
        <v/>
      </c>
      <c r="S43" s="378" t="str">
        <f t="shared" si="2"/>
        <v xml:space="preserve"> </v>
      </c>
    </row>
    <row r="44" spans="2:19" ht="15" customHeight="1" x14ac:dyDescent="0.35">
      <c r="B44" s="461" t="s">
        <v>94</v>
      </c>
      <c r="C44" s="1056">
        <v>1757</v>
      </c>
      <c r="D44" s="860" t="s">
        <v>379</v>
      </c>
      <c r="E44" s="859" t="s">
        <v>53</v>
      </c>
      <c r="F44" s="861" t="s">
        <v>7</v>
      </c>
      <c r="G44" s="643">
        <f t="shared" si="3"/>
        <v>1</v>
      </c>
      <c r="H44" s="366">
        <v>0</v>
      </c>
      <c r="I44" s="366">
        <v>3</v>
      </c>
      <c r="J44" s="366">
        <v>5</v>
      </c>
      <c r="K44" s="366">
        <v>5</v>
      </c>
      <c r="L44" s="754">
        <v>8</v>
      </c>
      <c r="M44" s="845">
        <v>3</v>
      </c>
      <c r="N44" s="831">
        <f t="shared" si="5"/>
        <v>66</v>
      </c>
      <c r="O44" s="756">
        <f t="shared" si="6"/>
        <v>24</v>
      </c>
      <c r="P44" s="244"/>
      <c r="Q44" s="839" t="str">
        <f t="shared" si="4"/>
        <v/>
      </c>
      <c r="S44" s="378" t="str">
        <f t="shared" si="2"/>
        <v xml:space="preserve"> </v>
      </c>
    </row>
    <row r="45" spans="2:19" ht="15" customHeight="1" x14ac:dyDescent="0.35">
      <c r="B45" s="461" t="s">
        <v>94</v>
      </c>
      <c r="C45" s="811">
        <v>1952</v>
      </c>
      <c r="D45" s="808" t="s">
        <v>336</v>
      </c>
      <c r="E45" s="702" t="s">
        <v>41</v>
      </c>
      <c r="F45" s="858" t="s">
        <v>7</v>
      </c>
      <c r="G45" s="643">
        <f t="shared" si="3"/>
        <v>1</v>
      </c>
      <c r="H45" s="366">
        <v>0</v>
      </c>
      <c r="I45" s="366">
        <v>0</v>
      </c>
      <c r="J45" s="366">
        <v>5</v>
      </c>
      <c r="K45" s="366">
        <v>8</v>
      </c>
      <c r="L45" s="754">
        <v>11</v>
      </c>
      <c r="M45" s="845">
        <v>0</v>
      </c>
      <c r="N45" s="831">
        <f t="shared" si="5"/>
        <v>66</v>
      </c>
      <c r="O45" s="756">
        <f t="shared" si="6"/>
        <v>24</v>
      </c>
      <c r="P45" s="244"/>
      <c r="Q45" s="839" t="str">
        <f t="shared" si="4"/>
        <v/>
      </c>
      <c r="S45" s="378" t="str">
        <f t="shared" si="2"/>
        <v xml:space="preserve"> </v>
      </c>
    </row>
    <row r="46" spans="2:19" ht="15" customHeight="1" x14ac:dyDescent="0.35">
      <c r="B46" s="461" t="s">
        <v>94</v>
      </c>
      <c r="C46" s="811">
        <v>1629</v>
      </c>
      <c r="D46" s="808" t="s">
        <v>333</v>
      </c>
      <c r="E46" s="702" t="s">
        <v>53</v>
      </c>
      <c r="F46" s="858" t="s">
        <v>7</v>
      </c>
      <c r="G46" s="643">
        <f t="shared" si="3"/>
        <v>1</v>
      </c>
      <c r="H46" s="366">
        <v>0</v>
      </c>
      <c r="I46" s="366">
        <v>2</v>
      </c>
      <c r="J46" s="366">
        <v>4</v>
      </c>
      <c r="K46" s="366">
        <v>7</v>
      </c>
      <c r="L46" s="754">
        <v>9</v>
      </c>
      <c r="M46" s="845">
        <v>2</v>
      </c>
      <c r="N46" s="831">
        <f t="shared" si="5"/>
        <v>65</v>
      </c>
      <c r="O46" s="756">
        <f t="shared" si="6"/>
        <v>24</v>
      </c>
      <c r="P46" s="244"/>
      <c r="Q46" s="839" t="str">
        <f t="shared" si="4"/>
        <v/>
      </c>
      <c r="S46" s="378" t="str">
        <f>IF(N46=0," ",IF(O46&lt;&gt;24,"ERROR!"," "))</f>
        <v xml:space="preserve"> </v>
      </c>
    </row>
    <row r="47" spans="2:19" ht="15" customHeight="1" x14ac:dyDescent="0.35">
      <c r="B47" s="461" t="s">
        <v>94</v>
      </c>
      <c r="C47" s="1056">
        <v>2157</v>
      </c>
      <c r="D47" s="860" t="s">
        <v>377</v>
      </c>
      <c r="E47" s="859" t="s">
        <v>48</v>
      </c>
      <c r="F47" s="858" t="s">
        <v>7</v>
      </c>
      <c r="G47" s="643">
        <f t="shared" si="3"/>
        <v>1</v>
      </c>
      <c r="H47" s="366">
        <v>0</v>
      </c>
      <c r="I47" s="366">
        <v>1</v>
      </c>
      <c r="J47" s="366">
        <v>3</v>
      </c>
      <c r="K47" s="366">
        <v>8</v>
      </c>
      <c r="L47" s="754">
        <v>11</v>
      </c>
      <c r="M47" s="845">
        <v>1</v>
      </c>
      <c r="N47" s="831">
        <f t="shared" si="5"/>
        <v>63</v>
      </c>
      <c r="O47" s="756">
        <f t="shared" si="6"/>
        <v>24</v>
      </c>
      <c r="P47" s="244"/>
      <c r="Q47" s="839" t="str">
        <f t="shared" si="4"/>
        <v/>
      </c>
      <c r="S47" s="378" t="str">
        <f t="shared" si="2"/>
        <v xml:space="preserve"> </v>
      </c>
    </row>
    <row r="48" spans="2:19" ht="15" customHeight="1" x14ac:dyDescent="0.35">
      <c r="B48" s="461" t="s">
        <v>94</v>
      </c>
      <c r="C48" s="811">
        <v>1853</v>
      </c>
      <c r="D48" s="808" t="s">
        <v>254</v>
      </c>
      <c r="E48" s="702" t="s">
        <v>53</v>
      </c>
      <c r="F48" s="858" t="s">
        <v>7</v>
      </c>
      <c r="G48" s="643">
        <f t="shared" si="3"/>
        <v>1</v>
      </c>
      <c r="H48" s="366">
        <v>1</v>
      </c>
      <c r="I48" s="366">
        <v>2</v>
      </c>
      <c r="J48" s="366">
        <v>4</v>
      </c>
      <c r="K48" s="366">
        <v>4</v>
      </c>
      <c r="L48" s="754">
        <v>9</v>
      </c>
      <c r="M48" s="845">
        <v>4</v>
      </c>
      <c r="N48" s="831">
        <f t="shared" si="5"/>
        <v>61</v>
      </c>
      <c r="O48" s="756">
        <f t="shared" si="6"/>
        <v>24</v>
      </c>
      <c r="P48" s="244"/>
      <c r="Q48" s="839" t="str">
        <f t="shared" si="4"/>
        <v/>
      </c>
      <c r="S48" s="378" t="str">
        <f t="shared" si="2"/>
        <v xml:space="preserve"> </v>
      </c>
    </row>
    <row r="49" spans="2:19" ht="15" customHeight="1" x14ac:dyDescent="0.35">
      <c r="B49" s="461" t="s">
        <v>94</v>
      </c>
      <c r="C49" s="811">
        <v>1687</v>
      </c>
      <c r="D49" s="808" t="s">
        <v>306</v>
      </c>
      <c r="E49" s="702" t="s">
        <v>48</v>
      </c>
      <c r="F49" s="858" t="s">
        <v>7</v>
      </c>
      <c r="G49" s="643">
        <f t="shared" si="3"/>
        <v>1</v>
      </c>
      <c r="H49" s="366">
        <v>0</v>
      </c>
      <c r="I49" s="366">
        <v>1</v>
      </c>
      <c r="J49" s="366">
        <v>3</v>
      </c>
      <c r="K49" s="366">
        <v>7</v>
      </c>
      <c r="L49" s="754">
        <v>11</v>
      </c>
      <c r="M49" s="845">
        <v>2</v>
      </c>
      <c r="N49" s="831">
        <f t="shared" si="5"/>
        <v>60</v>
      </c>
      <c r="O49" s="756">
        <f t="shared" si="6"/>
        <v>24</v>
      </c>
      <c r="P49" s="244"/>
      <c r="Q49" s="839" t="str">
        <f t="shared" si="4"/>
        <v/>
      </c>
      <c r="S49" s="378" t="str">
        <f t="shared" si="2"/>
        <v xml:space="preserve"> </v>
      </c>
    </row>
    <row r="50" spans="2:19" ht="15" customHeight="1" x14ac:dyDescent="0.35">
      <c r="B50" s="461" t="s">
        <v>94</v>
      </c>
      <c r="C50" s="1056">
        <v>1863</v>
      </c>
      <c r="D50" s="860" t="s">
        <v>382</v>
      </c>
      <c r="E50" s="859" t="s">
        <v>53</v>
      </c>
      <c r="F50" s="858" t="s">
        <v>7</v>
      </c>
      <c r="G50" s="643">
        <f t="shared" si="3"/>
        <v>1</v>
      </c>
      <c r="H50" s="366">
        <v>0</v>
      </c>
      <c r="I50" s="366">
        <v>0</v>
      </c>
      <c r="J50" s="366">
        <v>1</v>
      </c>
      <c r="K50" s="366">
        <v>10</v>
      </c>
      <c r="L50" s="754">
        <v>10</v>
      </c>
      <c r="M50" s="845">
        <v>3</v>
      </c>
      <c r="N50" s="831">
        <f t="shared" si="5"/>
        <v>54</v>
      </c>
      <c r="O50" s="756">
        <f t="shared" si="6"/>
        <v>24</v>
      </c>
      <c r="P50" s="244"/>
      <c r="Q50" s="839" t="str">
        <f t="shared" ref="Q50:Q56" si="7">IF(P50="yes","G","")</f>
        <v/>
      </c>
      <c r="S50" s="378" t="str">
        <f t="shared" si="2"/>
        <v xml:space="preserve"> </v>
      </c>
    </row>
    <row r="51" spans="2:19" ht="15" customHeight="1" x14ac:dyDescent="0.35">
      <c r="B51" s="461" t="s">
        <v>94</v>
      </c>
      <c r="C51" s="1056">
        <v>2009</v>
      </c>
      <c r="D51" s="1220" t="s">
        <v>383</v>
      </c>
      <c r="E51" s="859" t="s">
        <v>279</v>
      </c>
      <c r="F51" s="858" t="s">
        <v>7</v>
      </c>
      <c r="G51" s="643">
        <f t="shared" si="3"/>
        <v>1</v>
      </c>
      <c r="H51" s="366">
        <v>0</v>
      </c>
      <c r="I51" s="366">
        <v>1</v>
      </c>
      <c r="J51" s="366">
        <v>3</v>
      </c>
      <c r="K51" s="366">
        <v>2</v>
      </c>
      <c r="L51" s="754">
        <v>15</v>
      </c>
      <c r="M51" s="845">
        <v>3</v>
      </c>
      <c r="N51" s="831">
        <f t="shared" si="5"/>
        <v>53</v>
      </c>
      <c r="O51" s="756">
        <f t="shared" si="6"/>
        <v>24</v>
      </c>
      <c r="P51" s="244"/>
      <c r="Q51" s="839" t="str">
        <f t="shared" si="7"/>
        <v/>
      </c>
      <c r="S51" s="378" t="str">
        <f>IF(N51=0," ",IF(O51&lt;&gt;24,"ERROR!"," "))</f>
        <v xml:space="preserve"> </v>
      </c>
    </row>
    <row r="52" spans="2:19" ht="15" hidden="1" customHeight="1" x14ac:dyDescent="0.35">
      <c r="B52" s="461" t="s">
        <v>94</v>
      </c>
      <c r="C52" s="811"/>
      <c r="D52" s="671"/>
      <c r="E52" s="702"/>
      <c r="F52" s="858"/>
      <c r="G52" s="643" t="e">
        <f t="shared" si="3"/>
        <v>#N/A</v>
      </c>
      <c r="H52" s="366"/>
      <c r="I52" s="366"/>
      <c r="J52" s="366"/>
      <c r="K52" s="366"/>
      <c r="L52" s="754"/>
      <c r="M52" s="845"/>
      <c r="N52" s="831">
        <f t="shared" si="5"/>
        <v>0</v>
      </c>
      <c r="O52" s="756">
        <f t="shared" si="6"/>
        <v>0</v>
      </c>
      <c r="P52" s="244"/>
      <c r="Q52" s="839" t="str">
        <f t="shared" si="7"/>
        <v/>
      </c>
      <c r="S52" s="378" t="str">
        <f>IF(N52=0," ",IF(O52&lt;&gt;24,"ERROR!"," "))</f>
        <v xml:space="preserve"> </v>
      </c>
    </row>
    <row r="53" spans="2:19" ht="15" hidden="1" customHeight="1" x14ac:dyDescent="0.35">
      <c r="B53" s="461" t="s">
        <v>94</v>
      </c>
      <c r="C53" s="811"/>
      <c r="D53" s="671"/>
      <c r="E53" s="702"/>
      <c r="F53" s="858"/>
      <c r="G53" s="643" t="e">
        <f t="shared" si="3"/>
        <v>#N/A</v>
      </c>
      <c r="H53" s="366"/>
      <c r="I53" s="366"/>
      <c r="J53" s="366"/>
      <c r="K53" s="366"/>
      <c r="L53" s="754"/>
      <c r="M53" s="845"/>
      <c r="N53" s="831">
        <f t="shared" si="5"/>
        <v>0</v>
      </c>
      <c r="O53" s="756">
        <f t="shared" si="6"/>
        <v>0</v>
      </c>
      <c r="P53" s="244"/>
      <c r="Q53" s="839" t="str">
        <f t="shared" si="7"/>
        <v/>
      </c>
      <c r="S53" s="378" t="str">
        <f t="shared" si="2"/>
        <v xml:space="preserve"> </v>
      </c>
    </row>
    <row r="54" spans="2:19" ht="15" customHeight="1" thickBot="1" x14ac:dyDescent="0.4">
      <c r="B54" s="461" t="s">
        <v>94</v>
      </c>
      <c r="C54" s="825">
        <v>2040</v>
      </c>
      <c r="D54" s="810" t="s">
        <v>246</v>
      </c>
      <c r="E54" s="1094" t="s">
        <v>53</v>
      </c>
      <c r="F54" s="1060" t="s">
        <v>7</v>
      </c>
      <c r="G54" s="642">
        <f t="shared" si="3"/>
        <v>1</v>
      </c>
      <c r="H54" s="358">
        <v>0</v>
      </c>
      <c r="I54" s="358">
        <v>0</v>
      </c>
      <c r="J54" s="358">
        <v>0</v>
      </c>
      <c r="K54" s="358">
        <v>5</v>
      </c>
      <c r="L54" s="1159">
        <v>14</v>
      </c>
      <c r="M54" s="1160">
        <v>5</v>
      </c>
      <c r="N54" s="1140">
        <f t="shared" si="5"/>
        <v>43</v>
      </c>
      <c r="O54" s="1161">
        <f t="shared" si="6"/>
        <v>24</v>
      </c>
      <c r="P54" s="244"/>
      <c r="Q54" s="839" t="str">
        <f t="shared" si="7"/>
        <v/>
      </c>
      <c r="S54" s="378" t="str">
        <f t="shared" si="2"/>
        <v xml:space="preserve"> </v>
      </c>
    </row>
    <row r="55" spans="2:19" ht="16" hidden="1" thickBot="1" x14ac:dyDescent="0.4">
      <c r="B55" s="461" t="s">
        <v>94</v>
      </c>
      <c r="C55" s="1082"/>
      <c r="D55" s="1044"/>
      <c r="E55" s="1032"/>
      <c r="F55" s="1061"/>
      <c r="G55" s="714" t="e">
        <f t="shared" si="3"/>
        <v>#N/A</v>
      </c>
      <c r="H55" s="419"/>
      <c r="I55" s="419"/>
      <c r="J55" s="419"/>
      <c r="K55" s="419"/>
      <c r="L55" s="1152"/>
      <c r="M55" s="1153"/>
      <c r="N55" s="1129">
        <f t="shared" si="5"/>
        <v>0</v>
      </c>
      <c r="O55" s="1154">
        <f t="shared" si="6"/>
        <v>0</v>
      </c>
      <c r="P55" s="847"/>
      <c r="Q55" s="846" t="str">
        <f t="shared" si="7"/>
        <v/>
      </c>
      <c r="S55" s="378" t="str">
        <f>IF(N55=0," ",IF(O55&lt;&gt;24,"ERROR!"," "))</f>
        <v xml:space="preserve"> </v>
      </c>
    </row>
    <row r="56" spans="2:19" ht="16" hidden="1" thickBot="1" x14ac:dyDescent="0.4">
      <c r="B56" s="461" t="s">
        <v>94</v>
      </c>
      <c r="C56" s="828"/>
      <c r="D56" s="671"/>
      <c r="E56" s="702"/>
      <c r="F56" s="858"/>
      <c r="G56" s="643" t="e">
        <f t="shared" si="3"/>
        <v>#N/A</v>
      </c>
      <c r="H56" s="366"/>
      <c r="I56" s="366"/>
      <c r="J56" s="366"/>
      <c r="K56" s="366"/>
      <c r="L56" s="754"/>
      <c r="M56" s="845"/>
      <c r="N56" s="831">
        <f t="shared" si="5"/>
        <v>0</v>
      </c>
      <c r="O56" s="833">
        <f t="shared" si="6"/>
        <v>0</v>
      </c>
      <c r="P56" s="838"/>
      <c r="Q56" s="839" t="str">
        <f t="shared" si="7"/>
        <v/>
      </c>
      <c r="S56" s="378" t="str">
        <f>IF(N56=0," ",IF(O56&lt;&gt;24,"ERROR!"," "))</f>
        <v xml:space="preserve"> </v>
      </c>
    </row>
    <row r="57" spans="2:19" ht="16" hidden="1" thickBot="1" x14ac:dyDescent="0.4">
      <c r="B57" s="461" t="s">
        <v>94</v>
      </c>
      <c r="C57" s="841">
        <v>976</v>
      </c>
      <c r="D57" s="388" t="s">
        <v>196</v>
      </c>
      <c r="E57" s="393" t="s">
        <v>44</v>
      </c>
      <c r="F57" s="862" t="s">
        <v>7</v>
      </c>
      <c r="G57" s="714">
        <f t="shared" ref="G57:G67" si="8">VLOOKUP(F57,$V$6:$W$14,2,FALSE)</f>
        <v>1</v>
      </c>
      <c r="H57" s="418"/>
      <c r="I57" s="419"/>
      <c r="J57" s="419"/>
      <c r="K57" s="419"/>
      <c r="L57" s="420"/>
      <c r="M57" s="246"/>
      <c r="N57" s="408">
        <f t="shared" ref="N57:N67" si="9">(H57*5)+(I57*5)+(J57*4)+(K57*3)+(L57*2)</f>
        <v>0</v>
      </c>
      <c r="O57" s="710">
        <f t="shared" ref="O57:O67" si="10">SUM(H57:M57)</f>
        <v>0</v>
      </c>
      <c r="P57" s="765" t="str">
        <f t="shared" ref="P57:P67" si="11">IF(N57&gt;84,"Yes","NO")</f>
        <v>NO</v>
      </c>
      <c r="Q57" s="382" t="str">
        <f t="shared" ref="Q57:Q67" si="12">IF(P57="yes","S","")</f>
        <v/>
      </c>
      <c r="S57" s="378" t="str">
        <f t="shared" ref="S57:S67" si="13">IF(N57=0," ",IF(O57&lt;&gt;24,"ERROR!"," "))</f>
        <v xml:space="preserve"> </v>
      </c>
    </row>
    <row r="58" spans="2:19" ht="16" hidden="1" thickBot="1" x14ac:dyDescent="0.4">
      <c r="B58" s="461"/>
      <c r="C58" s="842">
        <v>1017</v>
      </c>
      <c r="D58" s="387" t="s">
        <v>55</v>
      </c>
      <c r="E58" s="390" t="s">
        <v>41</v>
      </c>
      <c r="F58" s="863" t="s">
        <v>7</v>
      </c>
      <c r="G58" s="643">
        <f t="shared" si="8"/>
        <v>1</v>
      </c>
      <c r="H58" s="365"/>
      <c r="I58" s="366"/>
      <c r="J58" s="366"/>
      <c r="K58" s="366"/>
      <c r="L58" s="416"/>
      <c r="M58" s="243"/>
      <c r="N58" s="408">
        <f t="shared" si="9"/>
        <v>0</v>
      </c>
      <c r="O58" s="710">
        <f t="shared" si="10"/>
        <v>0</v>
      </c>
      <c r="P58" s="244" t="str">
        <f t="shared" si="11"/>
        <v>NO</v>
      </c>
      <c r="Q58" s="381" t="str">
        <f t="shared" si="12"/>
        <v/>
      </c>
      <c r="S58" s="378" t="str">
        <f t="shared" si="13"/>
        <v xml:space="preserve"> </v>
      </c>
    </row>
    <row r="59" spans="2:19" ht="16" hidden="1" thickBot="1" x14ac:dyDescent="0.4">
      <c r="B59" s="461"/>
      <c r="C59" s="843">
        <v>1037</v>
      </c>
      <c r="D59" s="389" t="s">
        <v>50</v>
      </c>
      <c r="E59" s="390" t="s">
        <v>44</v>
      </c>
      <c r="F59" s="863" t="s">
        <v>7</v>
      </c>
      <c r="G59" s="643">
        <f t="shared" si="8"/>
        <v>1</v>
      </c>
      <c r="H59" s="365"/>
      <c r="I59" s="366"/>
      <c r="J59" s="366"/>
      <c r="K59" s="366"/>
      <c r="L59" s="416"/>
      <c r="M59" s="243"/>
      <c r="N59" s="408">
        <f t="shared" si="9"/>
        <v>0</v>
      </c>
      <c r="O59" s="710">
        <f t="shared" si="10"/>
        <v>0</v>
      </c>
      <c r="P59" s="244" t="str">
        <f t="shared" si="11"/>
        <v>NO</v>
      </c>
      <c r="Q59" s="381" t="str">
        <f t="shared" si="12"/>
        <v/>
      </c>
      <c r="S59" s="378" t="str">
        <f t="shared" si="13"/>
        <v xml:space="preserve"> </v>
      </c>
    </row>
    <row r="60" spans="2:19" ht="16" hidden="1" thickBot="1" x14ac:dyDescent="0.4">
      <c r="B60" s="461" t="s">
        <v>94</v>
      </c>
      <c r="C60" s="843">
        <v>1042</v>
      </c>
      <c r="D60" s="389" t="s">
        <v>141</v>
      </c>
      <c r="E60" s="390" t="s">
        <v>44</v>
      </c>
      <c r="F60" s="863" t="s">
        <v>7</v>
      </c>
      <c r="G60" s="643">
        <f t="shared" si="8"/>
        <v>1</v>
      </c>
      <c r="H60" s="365"/>
      <c r="I60" s="366"/>
      <c r="J60" s="366"/>
      <c r="K60" s="366"/>
      <c r="L60" s="416"/>
      <c r="M60" s="243"/>
      <c r="N60" s="408">
        <f t="shared" si="9"/>
        <v>0</v>
      </c>
      <c r="O60" s="710">
        <f t="shared" si="10"/>
        <v>0</v>
      </c>
      <c r="P60" s="244" t="str">
        <f t="shared" si="11"/>
        <v>NO</v>
      </c>
      <c r="Q60" s="381" t="str">
        <f t="shared" si="12"/>
        <v/>
      </c>
      <c r="S60" s="378" t="str">
        <f t="shared" si="13"/>
        <v xml:space="preserve"> </v>
      </c>
    </row>
    <row r="61" spans="2:19" ht="16" hidden="1" thickBot="1" x14ac:dyDescent="0.4">
      <c r="B61" s="461" t="s">
        <v>94</v>
      </c>
      <c r="C61" s="843">
        <v>1277</v>
      </c>
      <c r="D61" s="389" t="s">
        <v>139</v>
      </c>
      <c r="E61" s="390" t="s">
        <v>43</v>
      </c>
      <c r="F61" s="863" t="s">
        <v>7</v>
      </c>
      <c r="G61" s="643">
        <f t="shared" si="8"/>
        <v>1</v>
      </c>
      <c r="H61" s="365"/>
      <c r="I61" s="366"/>
      <c r="J61" s="366"/>
      <c r="K61" s="366"/>
      <c r="L61" s="416"/>
      <c r="M61" s="243"/>
      <c r="N61" s="408">
        <f t="shared" si="9"/>
        <v>0</v>
      </c>
      <c r="O61" s="710">
        <f t="shared" si="10"/>
        <v>0</v>
      </c>
      <c r="P61" s="244" t="str">
        <f t="shared" si="11"/>
        <v>NO</v>
      </c>
      <c r="Q61" s="381" t="str">
        <f t="shared" si="12"/>
        <v/>
      </c>
      <c r="S61" s="378" t="str">
        <f t="shared" si="13"/>
        <v xml:space="preserve"> </v>
      </c>
    </row>
    <row r="62" spans="2:19" ht="16" hidden="1" thickBot="1" x14ac:dyDescent="0.4">
      <c r="B62" s="461" t="s">
        <v>94</v>
      </c>
      <c r="C62" s="843">
        <v>1394</v>
      </c>
      <c r="D62" s="389" t="s">
        <v>204</v>
      </c>
      <c r="E62" s="390" t="s">
        <v>44</v>
      </c>
      <c r="F62" s="863" t="s">
        <v>7</v>
      </c>
      <c r="G62" s="643">
        <f t="shared" si="8"/>
        <v>1</v>
      </c>
      <c r="H62" s="365"/>
      <c r="I62" s="366"/>
      <c r="J62" s="366"/>
      <c r="K62" s="366"/>
      <c r="L62" s="416"/>
      <c r="M62" s="243"/>
      <c r="N62" s="408">
        <f t="shared" si="9"/>
        <v>0</v>
      </c>
      <c r="O62" s="710">
        <f t="shared" si="10"/>
        <v>0</v>
      </c>
      <c r="P62" s="244" t="str">
        <f t="shared" si="11"/>
        <v>NO</v>
      </c>
      <c r="Q62" s="381" t="str">
        <f t="shared" si="12"/>
        <v/>
      </c>
      <c r="S62" s="378" t="str">
        <f t="shared" si="13"/>
        <v xml:space="preserve"> </v>
      </c>
    </row>
    <row r="63" spans="2:19" ht="16" hidden="1" thickBot="1" x14ac:dyDescent="0.4">
      <c r="B63" s="461" t="s">
        <v>94</v>
      </c>
      <c r="C63" s="843">
        <v>1395</v>
      </c>
      <c r="D63" s="389" t="s">
        <v>186</v>
      </c>
      <c r="E63" s="390" t="s">
        <v>44</v>
      </c>
      <c r="F63" s="863" t="s">
        <v>7</v>
      </c>
      <c r="G63" s="643">
        <f t="shared" si="8"/>
        <v>1</v>
      </c>
      <c r="H63" s="365"/>
      <c r="I63" s="366"/>
      <c r="J63" s="366"/>
      <c r="K63" s="366"/>
      <c r="L63" s="416"/>
      <c r="M63" s="243"/>
      <c r="N63" s="408">
        <f t="shared" si="9"/>
        <v>0</v>
      </c>
      <c r="O63" s="710">
        <f t="shared" si="10"/>
        <v>0</v>
      </c>
      <c r="P63" s="646" t="str">
        <f t="shared" si="11"/>
        <v>NO</v>
      </c>
      <c r="Q63" s="647" t="str">
        <f t="shared" si="12"/>
        <v/>
      </c>
      <c r="S63" s="378" t="str">
        <f t="shared" si="13"/>
        <v xml:space="preserve"> </v>
      </c>
    </row>
    <row r="64" spans="2:19" ht="16" hidden="1" thickBot="1" x14ac:dyDescent="0.4">
      <c r="B64" s="461" t="s">
        <v>94</v>
      </c>
      <c r="C64" s="843">
        <v>2036</v>
      </c>
      <c r="D64" s="389" t="s">
        <v>175</v>
      </c>
      <c r="E64" s="390" t="s">
        <v>49</v>
      </c>
      <c r="F64" s="863" t="s">
        <v>7</v>
      </c>
      <c r="G64" s="643">
        <f t="shared" si="8"/>
        <v>1</v>
      </c>
      <c r="H64" s="365"/>
      <c r="I64" s="366"/>
      <c r="J64" s="366"/>
      <c r="K64" s="366"/>
      <c r="L64" s="416"/>
      <c r="M64" s="243"/>
      <c r="N64" s="408">
        <f t="shared" si="9"/>
        <v>0</v>
      </c>
      <c r="O64" s="710">
        <f t="shared" si="10"/>
        <v>0</v>
      </c>
      <c r="P64" s="244" t="str">
        <f t="shared" si="11"/>
        <v>NO</v>
      </c>
      <c r="Q64" s="381" t="str">
        <f t="shared" si="12"/>
        <v/>
      </c>
      <c r="S64" s="378" t="str">
        <f t="shared" si="13"/>
        <v xml:space="preserve"> </v>
      </c>
    </row>
    <row r="65" spans="2:19" ht="16" hidden="1" thickBot="1" x14ac:dyDescent="0.4">
      <c r="B65" s="461" t="s">
        <v>94</v>
      </c>
      <c r="C65" s="843">
        <v>6045</v>
      </c>
      <c r="D65" s="389" t="s">
        <v>168</v>
      </c>
      <c r="E65" s="390" t="s">
        <v>51</v>
      </c>
      <c r="F65" s="863" t="s">
        <v>7</v>
      </c>
      <c r="G65" s="643">
        <f t="shared" si="8"/>
        <v>1</v>
      </c>
      <c r="H65" s="365"/>
      <c r="I65" s="366"/>
      <c r="J65" s="366"/>
      <c r="K65" s="366"/>
      <c r="L65" s="416"/>
      <c r="M65" s="243"/>
      <c r="N65" s="408">
        <f t="shared" si="9"/>
        <v>0</v>
      </c>
      <c r="O65" s="710">
        <f t="shared" si="10"/>
        <v>0</v>
      </c>
      <c r="P65" s="244" t="str">
        <f t="shared" si="11"/>
        <v>NO</v>
      </c>
      <c r="Q65" s="381" t="str">
        <f>IF(P65="yes","S","")</f>
        <v/>
      </c>
      <c r="S65" s="378" t="str">
        <f>IF(N65=0," ",IF(O65&lt;&gt;24,"ERROR!"," "))</f>
        <v xml:space="preserve"> </v>
      </c>
    </row>
    <row r="66" spans="2:19" ht="16" hidden="1" thickBot="1" x14ac:dyDescent="0.4">
      <c r="B66" s="461" t="s">
        <v>94</v>
      </c>
      <c r="C66" s="843">
        <v>1848</v>
      </c>
      <c r="D66" s="389" t="s">
        <v>200</v>
      </c>
      <c r="E66" s="390" t="s">
        <v>44</v>
      </c>
      <c r="F66" s="863" t="s">
        <v>7</v>
      </c>
      <c r="G66" s="643">
        <f t="shared" si="8"/>
        <v>1</v>
      </c>
      <c r="H66" s="365"/>
      <c r="I66" s="366"/>
      <c r="J66" s="366"/>
      <c r="K66" s="366"/>
      <c r="L66" s="416"/>
      <c r="M66" s="243"/>
      <c r="N66" s="408">
        <f t="shared" si="9"/>
        <v>0</v>
      </c>
      <c r="O66" s="710">
        <f t="shared" si="10"/>
        <v>0</v>
      </c>
      <c r="P66" s="244" t="str">
        <f t="shared" si="11"/>
        <v>NO</v>
      </c>
      <c r="Q66" s="381" t="str">
        <f t="shared" si="12"/>
        <v/>
      </c>
      <c r="S66" s="378" t="str">
        <f t="shared" si="13"/>
        <v xml:space="preserve"> </v>
      </c>
    </row>
    <row r="67" spans="2:19" ht="16" hidden="1" thickBot="1" x14ac:dyDescent="0.4">
      <c r="B67" s="461"/>
      <c r="C67" s="843"/>
      <c r="D67" s="389"/>
      <c r="E67" s="390"/>
      <c r="F67" s="863" t="s">
        <v>7</v>
      </c>
      <c r="G67" s="643">
        <f t="shared" si="8"/>
        <v>1</v>
      </c>
      <c r="H67" s="357"/>
      <c r="I67" s="358"/>
      <c r="J67" s="358"/>
      <c r="K67" s="358"/>
      <c r="L67" s="417"/>
      <c r="M67" s="412"/>
      <c r="N67" s="408">
        <f t="shared" si="9"/>
        <v>0</v>
      </c>
      <c r="O67" s="710">
        <f t="shared" si="10"/>
        <v>0</v>
      </c>
      <c r="P67" s="244" t="str">
        <f t="shared" si="11"/>
        <v>NO</v>
      </c>
      <c r="Q67" s="381" t="str">
        <f t="shared" si="12"/>
        <v/>
      </c>
      <c r="S67" s="379" t="str">
        <f t="shared" si="13"/>
        <v xml:space="preserve"> </v>
      </c>
    </row>
    <row r="68" spans="2:19" ht="24" customHeight="1" thickBot="1" x14ac:dyDescent="0.4">
      <c r="C68" s="827">
        <f>COUNT(C7:C67)</f>
        <v>56</v>
      </c>
      <c r="D68" s="920" t="s">
        <v>22</v>
      </c>
      <c r="E68" s="921"/>
      <c r="F68" s="922" t="s">
        <v>23</v>
      </c>
      <c r="G68" s="923"/>
      <c r="H68" s="923"/>
      <c r="I68" s="923"/>
      <c r="J68" s="923"/>
      <c r="K68" s="923"/>
      <c r="L68" s="923"/>
      <c r="M68" s="923"/>
      <c r="N68" s="923"/>
      <c r="O68" s="923"/>
      <c r="P68" s="923"/>
      <c r="Q68" s="924"/>
    </row>
  </sheetData>
  <mergeCells count="5">
    <mergeCell ref="V7:W7"/>
    <mergeCell ref="D5:M5"/>
    <mergeCell ref="D68:E68"/>
    <mergeCell ref="F68:Q68"/>
    <mergeCell ref="B2:T2"/>
  </mergeCells>
  <pageMargins left="0.23622047244094491" right="0.23622047244094491" top="0.74803149606299213" bottom="0.74803149606299213" header="0.31496062992125984" footer="0.31496062992125984"/>
  <pageSetup paperSize="9" scale="83" fitToHeight="2" orientation="landscape" horizontalDpi="360" verticalDpi="36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D62"/>
  <sheetViews>
    <sheetView topLeftCell="A28" zoomScale="80" zoomScaleNormal="80" workbookViewId="0">
      <selection activeCell="D35" sqref="D35"/>
    </sheetView>
  </sheetViews>
  <sheetFormatPr defaultColWidth="8.81640625" defaultRowHeight="14.5" x14ac:dyDescent="0.35"/>
  <cols>
    <col min="1" max="1" width="1.7265625" style="364" customWidth="1"/>
    <col min="2" max="2" width="6.26953125" style="228" customWidth="1"/>
    <col min="3" max="3" width="7.453125" style="823" customWidth="1"/>
    <col min="4" max="4" width="31.453125" style="146" customWidth="1"/>
    <col min="5" max="5" width="8.453125" style="822" customWidth="1"/>
    <col min="6" max="6" width="7.7265625" style="854" customWidth="1"/>
    <col min="7" max="7" width="9.26953125" style="146" customWidth="1"/>
    <col min="8" max="8" width="6.453125" style="229" customWidth="1"/>
    <col min="9" max="9" width="6.26953125" style="229" customWidth="1"/>
    <col min="10" max="10" width="6.453125" style="229" customWidth="1"/>
    <col min="11" max="12" width="6.26953125" style="229" customWidth="1"/>
    <col min="13" max="13" width="6.453125" style="309" customWidth="1"/>
    <col min="14" max="14" width="7.453125" style="310" customWidth="1"/>
    <col min="15" max="15" width="7.1796875" style="309" customWidth="1"/>
    <col min="16" max="16" width="10" style="234" customWidth="1"/>
    <col min="17" max="17" width="10" style="380" customWidth="1"/>
    <col min="18" max="18" width="1.26953125" style="364" customWidth="1"/>
    <col min="19" max="19" width="12.7265625" style="364" customWidth="1"/>
    <col min="20" max="20" width="9.54296875" style="364" customWidth="1"/>
    <col min="21" max="21" width="13.1796875" style="364" customWidth="1"/>
    <col min="22" max="28" width="8.81640625" style="364"/>
    <col min="29" max="29" width="26.81640625" style="364" customWidth="1"/>
    <col min="30" max="16384" width="8.81640625" style="364"/>
  </cols>
  <sheetData>
    <row r="1" spans="2:30" ht="15" thickBot="1" x14ac:dyDescent="0.4"/>
    <row r="2" spans="2:30" s="323" customFormat="1" ht="26.25" customHeight="1" thickBot="1" x14ac:dyDescent="0.4">
      <c r="B2" s="898" t="s">
        <v>298</v>
      </c>
      <c r="C2" s="899"/>
      <c r="D2" s="899"/>
      <c r="E2" s="899"/>
      <c r="F2" s="899"/>
      <c r="G2" s="899"/>
      <c r="H2" s="899"/>
      <c r="I2" s="899"/>
      <c r="J2" s="899"/>
      <c r="K2" s="899"/>
      <c r="L2" s="899"/>
      <c r="M2" s="899"/>
      <c r="N2" s="899"/>
      <c r="O2" s="899"/>
      <c r="P2" s="899"/>
      <c r="Q2" s="899"/>
      <c r="R2" s="899"/>
      <c r="S2" s="899"/>
      <c r="T2" s="900"/>
    </row>
    <row r="3" spans="2:30" ht="9" customHeight="1" x14ac:dyDescent="0.35"/>
    <row r="4" spans="2:30" ht="14.25" customHeight="1" thickBot="1" x14ac:dyDescent="0.4">
      <c r="W4" s="364" t="s">
        <v>135</v>
      </c>
    </row>
    <row r="5" spans="2:30" s="146" customFormat="1" ht="27.75" customHeight="1" thickBot="1" x14ac:dyDescent="0.4">
      <c r="B5" s="228"/>
      <c r="C5" s="823"/>
      <c r="D5" s="892" t="s">
        <v>16</v>
      </c>
      <c r="E5" s="893"/>
      <c r="F5" s="893"/>
      <c r="G5" s="893"/>
      <c r="H5" s="893"/>
      <c r="I5" s="893"/>
      <c r="J5" s="893"/>
      <c r="K5" s="893"/>
      <c r="L5" s="893"/>
      <c r="M5" s="893"/>
      <c r="N5" s="893"/>
      <c r="O5" s="893"/>
      <c r="P5" s="894"/>
      <c r="Q5" s="383"/>
      <c r="S5" s="364"/>
      <c r="T5" s="364"/>
    </row>
    <row r="6" spans="2:30" s="146" customFormat="1" ht="35.25" customHeight="1" thickBot="1" x14ac:dyDescent="0.4">
      <c r="B6" s="228"/>
      <c r="C6" s="855" t="s">
        <v>1</v>
      </c>
      <c r="D6" s="886" t="s">
        <v>0</v>
      </c>
      <c r="E6" s="856" t="s">
        <v>37</v>
      </c>
      <c r="F6" s="857" t="s">
        <v>52</v>
      </c>
      <c r="G6" s="177"/>
      <c r="H6" s="235" t="s">
        <v>17</v>
      </c>
      <c r="I6" s="236">
        <v>10</v>
      </c>
      <c r="J6" s="236">
        <v>9</v>
      </c>
      <c r="K6" s="236">
        <v>8</v>
      </c>
      <c r="L6" s="236">
        <v>7</v>
      </c>
      <c r="M6" s="311">
        <v>6</v>
      </c>
      <c r="N6" s="312">
        <v>5</v>
      </c>
      <c r="O6" s="410">
        <v>0</v>
      </c>
      <c r="P6" s="771" t="s">
        <v>3</v>
      </c>
      <c r="Q6" s="772" t="s">
        <v>18</v>
      </c>
      <c r="S6" s="23" t="s">
        <v>20</v>
      </c>
      <c r="T6" s="41" t="s">
        <v>21</v>
      </c>
      <c r="U6" s="376" t="s">
        <v>157</v>
      </c>
    </row>
    <row r="7" spans="2:30" s="146" customFormat="1" ht="15" customHeight="1" x14ac:dyDescent="0.35">
      <c r="B7" s="461" t="s">
        <v>95</v>
      </c>
      <c r="C7" s="824">
        <v>1783</v>
      </c>
      <c r="D7" s="817" t="s">
        <v>231</v>
      </c>
      <c r="E7" s="1047" t="s">
        <v>53</v>
      </c>
      <c r="F7" s="1059" t="s">
        <v>8</v>
      </c>
      <c r="G7" s="639">
        <f t="shared" ref="G7:G17" si="0">VLOOKUP(F7,$Y$6:$Z$12,2,FALSE)</f>
        <v>5</v>
      </c>
      <c r="H7" s="414">
        <v>16</v>
      </c>
      <c r="I7" s="414">
        <v>13</v>
      </c>
      <c r="J7" s="414">
        <v>1</v>
      </c>
      <c r="K7" s="414">
        <v>0</v>
      </c>
      <c r="L7" s="414">
        <v>0</v>
      </c>
      <c r="M7" s="1088">
        <v>0</v>
      </c>
      <c r="N7" s="1088">
        <v>0</v>
      </c>
      <c r="O7" s="1089">
        <v>0</v>
      </c>
      <c r="P7" s="1115">
        <f t="shared" ref="P7:P50" si="1">(H7*10)+(I7*10)+(J7*9)+(K7*8)+(L7*7)+(M7*6)+(N7*5)</f>
        <v>299</v>
      </c>
      <c r="Q7" s="1116">
        <f t="shared" ref="Q7:Q50" si="2">SUM(H7:O7)</f>
        <v>30</v>
      </c>
      <c r="S7" s="665"/>
      <c r="T7" s="651"/>
      <c r="U7" s="378" t="str">
        <f>IF(P7=0," ",IF(Q7&lt;&gt;30,"ERROR!"," "))</f>
        <v xml:space="preserve"> </v>
      </c>
      <c r="Y7" s="890" t="s">
        <v>238</v>
      </c>
      <c r="Z7" s="891"/>
      <c r="AB7" s="813"/>
      <c r="AC7" s="814"/>
      <c r="AD7" s="813"/>
    </row>
    <row r="8" spans="2:30" s="146" customFormat="1" ht="15" customHeight="1" x14ac:dyDescent="0.35">
      <c r="B8" s="461" t="s">
        <v>95</v>
      </c>
      <c r="C8" s="1056">
        <v>1266</v>
      </c>
      <c r="D8" s="860" t="s">
        <v>373</v>
      </c>
      <c r="E8" s="859" t="s">
        <v>53</v>
      </c>
      <c r="F8" s="858" t="s">
        <v>8</v>
      </c>
      <c r="G8" s="643">
        <f t="shared" si="0"/>
        <v>5</v>
      </c>
      <c r="H8" s="366">
        <v>18</v>
      </c>
      <c r="I8" s="366">
        <v>9</v>
      </c>
      <c r="J8" s="366">
        <v>3</v>
      </c>
      <c r="K8" s="366">
        <v>0</v>
      </c>
      <c r="L8" s="366">
        <v>0</v>
      </c>
      <c r="M8" s="313">
        <v>0</v>
      </c>
      <c r="N8" s="313">
        <v>0</v>
      </c>
      <c r="O8" s="713">
        <v>0</v>
      </c>
      <c r="P8" s="753">
        <f t="shared" si="1"/>
        <v>297</v>
      </c>
      <c r="Q8" s="1119">
        <f t="shared" si="2"/>
        <v>30</v>
      </c>
      <c r="R8" s="630"/>
      <c r="S8" s="652"/>
      <c r="T8" s="666"/>
      <c r="U8" s="378" t="str">
        <f>IF(P8=0," ",IF(Q8&lt;&gt;30,"ERROR!"," "))</f>
        <v xml:space="preserve"> </v>
      </c>
      <c r="Y8" s="704" t="s">
        <v>8</v>
      </c>
      <c r="Z8" s="703">
        <v>5</v>
      </c>
      <c r="AB8" s="813"/>
      <c r="AC8" s="814"/>
      <c r="AD8" s="815"/>
    </row>
    <row r="9" spans="2:30" s="146" customFormat="1" ht="15" customHeight="1" x14ac:dyDescent="0.35">
      <c r="B9" s="461" t="s">
        <v>95</v>
      </c>
      <c r="C9" s="811">
        <v>1500</v>
      </c>
      <c r="D9" s="808" t="s">
        <v>262</v>
      </c>
      <c r="E9" s="702" t="s">
        <v>48</v>
      </c>
      <c r="F9" s="858" t="s">
        <v>8</v>
      </c>
      <c r="G9" s="643">
        <f t="shared" si="0"/>
        <v>5</v>
      </c>
      <c r="H9" s="366">
        <v>11</v>
      </c>
      <c r="I9" s="366">
        <v>16</v>
      </c>
      <c r="J9" s="366">
        <v>3</v>
      </c>
      <c r="K9" s="366">
        <v>0</v>
      </c>
      <c r="L9" s="366">
        <v>0</v>
      </c>
      <c r="M9" s="313">
        <v>0</v>
      </c>
      <c r="N9" s="313">
        <v>0</v>
      </c>
      <c r="O9" s="713">
        <v>0</v>
      </c>
      <c r="P9" s="753">
        <f t="shared" si="1"/>
        <v>297</v>
      </c>
      <c r="Q9" s="1119">
        <f t="shared" si="2"/>
        <v>30</v>
      </c>
      <c r="R9" s="630"/>
      <c r="S9" s="652"/>
      <c r="T9" s="666"/>
      <c r="U9" s="378"/>
      <c r="Y9" s="704" t="s">
        <v>4</v>
      </c>
      <c r="Z9" s="703">
        <v>4</v>
      </c>
      <c r="AB9" s="813"/>
      <c r="AC9" s="814"/>
      <c r="AD9" s="813"/>
    </row>
    <row r="10" spans="2:30" s="146" customFormat="1" ht="15" customHeight="1" x14ac:dyDescent="0.35">
      <c r="B10" s="461" t="s">
        <v>95</v>
      </c>
      <c r="C10" s="811">
        <v>1786</v>
      </c>
      <c r="D10" s="808" t="s">
        <v>222</v>
      </c>
      <c r="E10" s="702" t="s">
        <v>49</v>
      </c>
      <c r="F10" s="858" t="s">
        <v>8</v>
      </c>
      <c r="G10" s="643">
        <f t="shared" si="0"/>
        <v>5</v>
      </c>
      <c r="H10" s="366">
        <v>9</v>
      </c>
      <c r="I10" s="366">
        <v>17</v>
      </c>
      <c r="J10" s="366">
        <v>4</v>
      </c>
      <c r="K10" s="366">
        <v>0</v>
      </c>
      <c r="L10" s="366">
        <v>0</v>
      </c>
      <c r="M10" s="313">
        <v>0</v>
      </c>
      <c r="N10" s="313">
        <v>0</v>
      </c>
      <c r="O10" s="713">
        <v>0</v>
      </c>
      <c r="P10" s="753">
        <f t="shared" si="1"/>
        <v>296</v>
      </c>
      <c r="Q10" s="1119">
        <f t="shared" si="2"/>
        <v>30</v>
      </c>
      <c r="R10" s="630"/>
      <c r="S10" s="652"/>
      <c r="T10" s="666"/>
      <c r="U10" s="378"/>
      <c r="Y10" s="704" t="s">
        <v>5</v>
      </c>
      <c r="Z10" s="703">
        <v>3</v>
      </c>
      <c r="AB10" s="813"/>
      <c r="AC10" s="814"/>
      <c r="AD10" s="813"/>
    </row>
    <row r="11" spans="2:30" s="146" customFormat="1" ht="15" customHeight="1" x14ac:dyDescent="0.35">
      <c r="B11" s="461" t="s">
        <v>95</v>
      </c>
      <c r="C11" s="865">
        <v>1954</v>
      </c>
      <c r="D11" s="808" t="s">
        <v>374</v>
      </c>
      <c r="E11" s="702" t="s">
        <v>53</v>
      </c>
      <c r="F11" s="858" t="s">
        <v>8</v>
      </c>
      <c r="G11" s="643">
        <f t="shared" si="0"/>
        <v>5</v>
      </c>
      <c r="H11" s="366">
        <v>12</v>
      </c>
      <c r="I11" s="366">
        <v>10</v>
      </c>
      <c r="J11" s="366">
        <v>8</v>
      </c>
      <c r="K11" s="366">
        <v>0</v>
      </c>
      <c r="L11" s="366">
        <v>0</v>
      </c>
      <c r="M11" s="313">
        <v>0</v>
      </c>
      <c r="N11" s="313">
        <v>0</v>
      </c>
      <c r="O11" s="713">
        <v>0</v>
      </c>
      <c r="P11" s="753">
        <f t="shared" si="1"/>
        <v>292</v>
      </c>
      <c r="Q11" s="1119">
        <f t="shared" si="2"/>
        <v>30</v>
      </c>
      <c r="R11" s="630"/>
      <c r="S11" s="652"/>
      <c r="T11" s="666"/>
      <c r="U11" s="378" t="str">
        <f t="shared" ref="U11:U46" si="3">IF(P11=0," ",IF(Q11&lt;&gt;30,"ERROR!"," "))</f>
        <v xml:space="preserve"> </v>
      </c>
      <c r="Y11" s="704" t="s">
        <v>6</v>
      </c>
      <c r="Z11" s="703">
        <v>2</v>
      </c>
      <c r="AB11" s="813"/>
      <c r="AC11" s="814"/>
      <c r="AD11" s="813"/>
    </row>
    <row r="12" spans="2:30" s="146" customFormat="1" ht="15" customHeight="1" thickBot="1" x14ac:dyDescent="0.4">
      <c r="B12" s="461" t="s">
        <v>95</v>
      </c>
      <c r="C12" s="825">
        <v>786</v>
      </c>
      <c r="D12" s="810" t="s">
        <v>227</v>
      </c>
      <c r="E12" s="1094" t="s">
        <v>48</v>
      </c>
      <c r="F12" s="1060" t="s">
        <v>8</v>
      </c>
      <c r="G12" s="642">
        <f t="shared" si="0"/>
        <v>5</v>
      </c>
      <c r="H12" s="358">
        <v>10</v>
      </c>
      <c r="I12" s="358">
        <v>10</v>
      </c>
      <c r="J12" s="358">
        <v>10</v>
      </c>
      <c r="K12" s="358">
        <v>0</v>
      </c>
      <c r="L12" s="358">
        <v>0</v>
      </c>
      <c r="M12" s="1096">
        <v>0</v>
      </c>
      <c r="N12" s="1096">
        <v>0</v>
      </c>
      <c r="O12" s="1097">
        <v>0</v>
      </c>
      <c r="P12" s="1117">
        <f t="shared" si="1"/>
        <v>290</v>
      </c>
      <c r="Q12" s="1118">
        <f t="shared" si="2"/>
        <v>30</v>
      </c>
      <c r="R12" s="630"/>
      <c r="S12" s="652"/>
      <c r="T12" s="666"/>
      <c r="U12" s="378"/>
      <c r="Y12" s="706" t="s">
        <v>7</v>
      </c>
      <c r="Z12" s="705">
        <v>1</v>
      </c>
      <c r="AB12" s="815">
        <v>1314</v>
      </c>
      <c r="AC12" s="816" t="s">
        <v>283</v>
      </c>
      <c r="AD12" s="815" t="s">
        <v>44</v>
      </c>
    </row>
    <row r="13" spans="2:30" s="146" customFormat="1" ht="15" customHeight="1" x14ac:dyDescent="0.3">
      <c r="B13" s="461" t="s">
        <v>95</v>
      </c>
      <c r="C13" s="824">
        <v>1041</v>
      </c>
      <c r="D13" s="817" t="s">
        <v>232</v>
      </c>
      <c r="E13" s="1047" t="s">
        <v>53</v>
      </c>
      <c r="F13" s="1059" t="s">
        <v>4</v>
      </c>
      <c r="G13" s="639">
        <f t="shared" si="0"/>
        <v>4</v>
      </c>
      <c r="H13" s="414">
        <v>13</v>
      </c>
      <c r="I13" s="414">
        <v>12</v>
      </c>
      <c r="J13" s="414">
        <v>5</v>
      </c>
      <c r="K13" s="414">
        <v>0</v>
      </c>
      <c r="L13" s="414">
        <v>0</v>
      </c>
      <c r="M13" s="1088">
        <v>0</v>
      </c>
      <c r="N13" s="1088">
        <v>0</v>
      </c>
      <c r="O13" s="1089">
        <v>0</v>
      </c>
      <c r="P13" s="1115">
        <f t="shared" si="1"/>
        <v>295</v>
      </c>
      <c r="Q13" s="1116">
        <f t="shared" si="2"/>
        <v>30</v>
      </c>
      <c r="R13" s="630"/>
      <c r="S13" s="652"/>
      <c r="T13" s="666"/>
      <c r="U13" s="378" t="str">
        <f t="shared" si="3"/>
        <v xml:space="preserve"> </v>
      </c>
      <c r="AB13" s="813">
        <v>1984</v>
      </c>
      <c r="AC13" s="814" t="s">
        <v>316</v>
      </c>
      <c r="AD13" s="813" t="s">
        <v>281</v>
      </c>
    </row>
    <row r="14" spans="2:30" s="146" customFormat="1" ht="15" customHeight="1" x14ac:dyDescent="0.3">
      <c r="B14" s="461" t="s">
        <v>95</v>
      </c>
      <c r="C14" s="811">
        <v>1383</v>
      </c>
      <c r="D14" s="808" t="s">
        <v>252</v>
      </c>
      <c r="E14" s="702" t="s">
        <v>49</v>
      </c>
      <c r="F14" s="858" t="s">
        <v>4</v>
      </c>
      <c r="G14" s="643">
        <f t="shared" si="0"/>
        <v>4</v>
      </c>
      <c r="H14" s="366">
        <v>6</v>
      </c>
      <c r="I14" s="366">
        <v>18</v>
      </c>
      <c r="J14" s="366">
        <v>6</v>
      </c>
      <c r="K14" s="366">
        <v>0</v>
      </c>
      <c r="L14" s="366">
        <v>0</v>
      </c>
      <c r="M14" s="313">
        <v>0</v>
      </c>
      <c r="N14" s="313">
        <v>0</v>
      </c>
      <c r="O14" s="713">
        <v>0</v>
      </c>
      <c r="P14" s="753">
        <f t="shared" si="1"/>
        <v>294</v>
      </c>
      <c r="Q14" s="1119">
        <f t="shared" si="2"/>
        <v>30</v>
      </c>
      <c r="R14" s="630"/>
      <c r="S14" s="652"/>
      <c r="T14" s="666"/>
      <c r="U14" s="378" t="str">
        <f>IF(P14=0," ",IF(Q14&lt;&gt;30,"ERROR!"," "))</f>
        <v xml:space="preserve"> </v>
      </c>
      <c r="AB14" s="813">
        <v>1983</v>
      </c>
      <c r="AC14" s="814" t="s">
        <v>315</v>
      </c>
      <c r="AD14" s="813" t="s">
        <v>281</v>
      </c>
    </row>
    <row r="15" spans="2:30" s="146" customFormat="1" ht="15" customHeight="1" x14ac:dyDescent="0.35">
      <c r="B15" s="461" t="s">
        <v>95</v>
      </c>
      <c r="C15" s="1056">
        <v>1465</v>
      </c>
      <c r="D15" s="860" t="s">
        <v>375</v>
      </c>
      <c r="E15" s="859" t="s">
        <v>49</v>
      </c>
      <c r="F15" s="858" t="s">
        <v>4</v>
      </c>
      <c r="G15" s="643">
        <f t="shared" si="0"/>
        <v>4</v>
      </c>
      <c r="H15" s="366">
        <v>6</v>
      </c>
      <c r="I15" s="366">
        <v>17</v>
      </c>
      <c r="J15" s="366">
        <v>6</v>
      </c>
      <c r="K15" s="366">
        <v>1</v>
      </c>
      <c r="L15" s="366">
        <v>0</v>
      </c>
      <c r="M15" s="313">
        <v>0</v>
      </c>
      <c r="N15" s="313">
        <v>0</v>
      </c>
      <c r="O15" s="713">
        <v>0</v>
      </c>
      <c r="P15" s="753">
        <f t="shared" si="1"/>
        <v>292</v>
      </c>
      <c r="Q15" s="1119">
        <f t="shared" si="2"/>
        <v>30</v>
      </c>
      <c r="R15" s="630"/>
      <c r="S15" s="652"/>
      <c r="T15" s="666"/>
      <c r="U15" s="378" t="str">
        <f t="shared" si="3"/>
        <v xml:space="preserve"> </v>
      </c>
      <c r="AB15" s="813"/>
      <c r="AC15" s="814"/>
      <c r="AD15" s="813"/>
    </row>
    <row r="16" spans="2:30" s="146" customFormat="1" ht="15" customHeight="1" thickBot="1" x14ac:dyDescent="0.35">
      <c r="B16" s="461" t="s">
        <v>95</v>
      </c>
      <c r="C16" s="1169">
        <v>2021</v>
      </c>
      <c r="D16" s="1043" t="s">
        <v>376</v>
      </c>
      <c r="E16" s="1100" t="s">
        <v>281</v>
      </c>
      <c r="F16" s="1070" t="s">
        <v>4</v>
      </c>
      <c r="G16" s="715">
        <f t="shared" si="0"/>
        <v>4</v>
      </c>
      <c r="H16" s="415">
        <v>3</v>
      </c>
      <c r="I16" s="415">
        <v>7</v>
      </c>
      <c r="J16" s="415">
        <v>17</v>
      </c>
      <c r="K16" s="415">
        <v>3</v>
      </c>
      <c r="L16" s="415">
        <v>0</v>
      </c>
      <c r="M16" s="1102">
        <v>0</v>
      </c>
      <c r="N16" s="1102">
        <v>0</v>
      </c>
      <c r="O16" s="1103">
        <v>0</v>
      </c>
      <c r="P16" s="1104">
        <f t="shared" si="1"/>
        <v>277</v>
      </c>
      <c r="Q16" s="1170">
        <f t="shared" si="2"/>
        <v>30</v>
      </c>
      <c r="R16" s="630"/>
      <c r="S16" s="652"/>
      <c r="T16" s="666"/>
      <c r="U16" s="378" t="str">
        <f t="shared" si="3"/>
        <v xml:space="preserve"> </v>
      </c>
      <c r="AB16" s="813">
        <v>2466</v>
      </c>
      <c r="AC16" s="814" t="s">
        <v>288</v>
      </c>
      <c r="AD16" s="813" t="s">
        <v>43</v>
      </c>
    </row>
    <row r="17" spans="2:30" ht="15" customHeight="1" x14ac:dyDescent="0.3">
      <c r="B17" s="461" t="s">
        <v>95</v>
      </c>
      <c r="C17" s="824">
        <v>1580</v>
      </c>
      <c r="D17" s="817" t="s">
        <v>363</v>
      </c>
      <c r="E17" s="1047" t="s">
        <v>48</v>
      </c>
      <c r="F17" s="1059" t="s">
        <v>5</v>
      </c>
      <c r="G17" s="639">
        <f t="shared" si="0"/>
        <v>3</v>
      </c>
      <c r="H17" s="414">
        <v>8</v>
      </c>
      <c r="I17" s="414">
        <v>16</v>
      </c>
      <c r="J17" s="414">
        <v>6</v>
      </c>
      <c r="K17" s="414">
        <v>0</v>
      </c>
      <c r="L17" s="414">
        <v>0</v>
      </c>
      <c r="M17" s="1088">
        <v>0</v>
      </c>
      <c r="N17" s="1088">
        <v>0</v>
      </c>
      <c r="O17" s="1089">
        <v>0</v>
      </c>
      <c r="P17" s="1115">
        <f t="shared" si="1"/>
        <v>294</v>
      </c>
      <c r="Q17" s="1171">
        <f t="shared" si="2"/>
        <v>30</v>
      </c>
      <c r="R17" s="681"/>
      <c r="S17" s="51"/>
      <c r="T17" s="192" t="str">
        <f t="shared" ref="T17:T33" si="4">IF(S17="yes","HM","")</f>
        <v/>
      </c>
      <c r="U17" s="378" t="str">
        <f t="shared" si="3"/>
        <v xml:space="preserve"> </v>
      </c>
      <c r="AB17" s="813"/>
      <c r="AC17" s="814"/>
      <c r="AD17" s="813"/>
    </row>
    <row r="18" spans="2:30" ht="15" customHeight="1" x14ac:dyDescent="0.35">
      <c r="B18" s="461" t="s">
        <v>95</v>
      </c>
      <c r="C18" s="811">
        <v>2105</v>
      </c>
      <c r="D18" s="808" t="s">
        <v>308</v>
      </c>
      <c r="E18" s="702" t="s">
        <v>48</v>
      </c>
      <c r="F18" s="858" t="s">
        <v>5</v>
      </c>
      <c r="G18" s="643">
        <v>3</v>
      </c>
      <c r="H18" s="366">
        <v>10</v>
      </c>
      <c r="I18" s="366">
        <v>11</v>
      </c>
      <c r="J18" s="366">
        <v>8</v>
      </c>
      <c r="K18" s="366">
        <v>1</v>
      </c>
      <c r="L18" s="366">
        <v>0</v>
      </c>
      <c r="M18" s="313">
        <v>0</v>
      </c>
      <c r="N18" s="313">
        <v>0</v>
      </c>
      <c r="O18" s="713">
        <v>0</v>
      </c>
      <c r="P18" s="753">
        <f t="shared" si="1"/>
        <v>290</v>
      </c>
      <c r="Q18" s="835">
        <f t="shared" si="2"/>
        <v>30</v>
      </c>
      <c r="R18" s="683"/>
      <c r="S18" s="51"/>
      <c r="T18" s="192" t="str">
        <f t="shared" si="4"/>
        <v/>
      </c>
      <c r="U18" s="378" t="str">
        <f t="shared" si="3"/>
        <v xml:space="preserve"> </v>
      </c>
      <c r="AB18" s="815"/>
      <c r="AC18" s="816"/>
      <c r="AD18" s="815"/>
    </row>
    <row r="19" spans="2:30" ht="15" customHeight="1" x14ac:dyDescent="0.35">
      <c r="B19" s="461" t="s">
        <v>95</v>
      </c>
      <c r="C19" s="811">
        <v>1618</v>
      </c>
      <c r="D19" s="808" t="s">
        <v>307</v>
      </c>
      <c r="E19" s="702" t="s">
        <v>48</v>
      </c>
      <c r="F19" s="858" t="s">
        <v>5</v>
      </c>
      <c r="G19" s="643">
        <f t="shared" ref="G19:G50" si="5">VLOOKUP(F19,$Y$6:$Z$12,2,FALSE)</f>
        <v>3</v>
      </c>
      <c r="H19" s="366">
        <v>7</v>
      </c>
      <c r="I19" s="366">
        <v>11</v>
      </c>
      <c r="J19" s="366">
        <v>9</v>
      </c>
      <c r="K19" s="366">
        <v>3</v>
      </c>
      <c r="L19" s="366">
        <v>0</v>
      </c>
      <c r="M19" s="313">
        <v>0</v>
      </c>
      <c r="N19" s="313">
        <v>0</v>
      </c>
      <c r="O19" s="713">
        <v>0</v>
      </c>
      <c r="P19" s="753">
        <f t="shared" si="1"/>
        <v>285</v>
      </c>
      <c r="Q19" s="835">
        <f t="shared" si="2"/>
        <v>30</v>
      </c>
      <c r="R19" s="683"/>
      <c r="S19" s="51"/>
      <c r="T19" s="192" t="str">
        <f t="shared" si="4"/>
        <v/>
      </c>
      <c r="U19" s="378" t="str">
        <f t="shared" si="3"/>
        <v xml:space="preserve"> </v>
      </c>
      <c r="AB19" s="815">
        <v>1143</v>
      </c>
      <c r="AC19" s="816" t="s">
        <v>291</v>
      </c>
      <c r="AD19" s="815" t="s">
        <v>44</v>
      </c>
    </row>
    <row r="20" spans="2:30" ht="15" customHeight="1" x14ac:dyDescent="0.3">
      <c r="B20" s="461" t="s">
        <v>95</v>
      </c>
      <c r="C20" s="811">
        <v>909</v>
      </c>
      <c r="D20" s="808" t="s">
        <v>341</v>
      </c>
      <c r="E20" s="702" t="s">
        <v>53</v>
      </c>
      <c r="F20" s="858" t="s">
        <v>5</v>
      </c>
      <c r="G20" s="643">
        <f t="shared" si="5"/>
        <v>3</v>
      </c>
      <c r="H20" s="366">
        <v>6</v>
      </c>
      <c r="I20" s="366">
        <v>9</v>
      </c>
      <c r="J20" s="366">
        <v>12</v>
      </c>
      <c r="K20" s="366">
        <v>3</v>
      </c>
      <c r="L20" s="366">
        <v>0</v>
      </c>
      <c r="M20" s="313">
        <v>0</v>
      </c>
      <c r="N20" s="313">
        <v>0</v>
      </c>
      <c r="O20" s="713">
        <v>0</v>
      </c>
      <c r="P20" s="753">
        <f t="shared" si="1"/>
        <v>282</v>
      </c>
      <c r="Q20" s="835">
        <f t="shared" si="2"/>
        <v>30</v>
      </c>
      <c r="R20" s="683"/>
      <c r="S20" s="51"/>
      <c r="T20" s="192" t="str">
        <f t="shared" si="4"/>
        <v/>
      </c>
      <c r="U20" s="378" t="str">
        <f t="shared" si="3"/>
        <v xml:space="preserve"> </v>
      </c>
      <c r="AB20" s="813"/>
      <c r="AC20" s="814"/>
      <c r="AD20" s="815"/>
    </row>
    <row r="21" spans="2:30" ht="15" customHeight="1" x14ac:dyDescent="0.35">
      <c r="B21" s="461" t="s">
        <v>95</v>
      </c>
      <c r="C21" s="1056">
        <v>1767</v>
      </c>
      <c r="D21" s="860" t="s">
        <v>361</v>
      </c>
      <c r="E21" s="859" t="s">
        <v>53</v>
      </c>
      <c r="F21" s="858" t="s">
        <v>5</v>
      </c>
      <c r="G21" s="643">
        <f t="shared" si="5"/>
        <v>3</v>
      </c>
      <c r="H21" s="366">
        <v>4</v>
      </c>
      <c r="I21" s="366">
        <v>8</v>
      </c>
      <c r="J21" s="366">
        <v>15</v>
      </c>
      <c r="K21" s="366">
        <v>3</v>
      </c>
      <c r="L21" s="366">
        <v>0</v>
      </c>
      <c r="M21" s="313">
        <v>0</v>
      </c>
      <c r="N21" s="313">
        <v>0</v>
      </c>
      <c r="O21" s="713">
        <v>0</v>
      </c>
      <c r="P21" s="753">
        <f t="shared" si="1"/>
        <v>279</v>
      </c>
      <c r="Q21" s="835">
        <f t="shared" si="2"/>
        <v>30</v>
      </c>
      <c r="R21" s="683"/>
      <c r="S21" s="51"/>
      <c r="T21" s="192" t="str">
        <f t="shared" si="4"/>
        <v/>
      </c>
      <c r="U21" s="378" t="str">
        <f t="shared" si="3"/>
        <v xml:space="preserve"> </v>
      </c>
      <c r="AB21" s="813">
        <v>1629</v>
      </c>
      <c r="AC21" s="814" t="s">
        <v>293</v>
      </c>
      <c r="AD21" s="813" t="s">
        <v>53</v>
      </c>
    </row>
    <row r="22" spans="2:30" s="146" customFormat="1" ht="15" customHeight="1" x14ac:dyDescent="0.3">
      <c r="B22" s="461" t="s">
        <v>95</v>
      </c>
      <c r="C22" s="811">
        <v>1143</v>
      </c>
      <c r="D22" s="808" t="s">
        <v>244</v>
      </c>
      <c r="E22" s="702" t="s">
        <v>44</v>
      </c>
      <c r="F22" s="858" t="s">
        <v>5</v>
      </c>
      <c r="G22" s="643">
        <f t="shared" si="5"/>
        <v>3</v>
      </c>
      <c r="H22" s="366">
        <v>3</v>
      </c>
      <c r="I22" s="366">
        <v>12</v>
      </c>
      <c r="J22" s="366">
        <v>10</v>
      </c>
      <c r="K22" s="366">
        <v>4</v>
      </c>
      <c r="L22" s="366">
        <v>0</v>
      </c>
      <c r="M22" s="313">
        <v>1</v>
      </c>
      <c r="N22" s="313">
        <v>0</v>
      </c>
      <c r="O22" s="713">
        <v>0</v>
      </c>
      <c r="P22" s="753">
        <f t="shared" si="1"/>
        <v>278</v>
      </c>
      <c r="Q22" s="835">
        <f t="shared" si="2"/>
        <v>30</v>
      </c>
      <c r="R22" s="883"/>
      <c r="S22" s="62"/>
      <c r="T22" s="666"/>
      <c r="U22" s="378" t="str">
        <f>IF(P22=0," ",IF(Q22&lt;&gt;30,"ERROR!"," "))</f>
        <v xml:space="preserve"> </v>
      </c>
      <c r="AB22" s="813"/>
      <c r="AC22" s="814"/>
      <c r="AD22" s="813"/>
    </row>
    <row r="23" spans="2:30" ht="15" customHeight="1" x14ac:dyDescent="0.35">
      <c r="B23" s="461" t="s">
        <v>95</v>
      </c>
      <c r="C23" s="1056">
        <v>1256</v>
      </c>
      <c r="D23" s="860" t="s">
        <v>292</v>
      </c>
      <c r="E23" s="702" t="s">
        <v>281</v>
      </c>
      <c r="F23" s="858" t="s">
        <v>5</v>
      </c>
      <c r="G23" s="643">
        <f t="shared" si="5"/>
        <v>3</v>
      </c>
      <c r="H23" s="366">
        <v>5</v>
      </c>
      <c r="I23" s="366">
        <v>14</v>
      </c>
      <c r="J23" s="366">
        <v>7</v>
      </c>
      <c r="K23" s="366">
        <v>2</v>
      </c>
      <c r="L23" s="366">
        <v>1</v>
      </c>
      <c r="M23" s="313">
        <v>0</v>
      </c>
      <c r="N23" s="313">
        <v>0</v>
      </c>
      <c r="O23" s="713">
        <v>1</v>
      </c>
      <c r="P23" s="753">
        <f t="shared" si="1"/>
        <v>276</v>
      </c>
      <c r="Q23" s="835">
        <f t="shared" si="2"/>
        <v>30</v>
      </c>
      <c r="R23" s="683"/>
      <c r="S23" s="51"/>
      <c r="T23" s="192" t="str">
        <f t="shared" si="4"/>
        <v/>
      </c>
      <c r="U23" s="378" t="str">
        <f t="shared" si="3"/>
        <v xml:space="preserve"> </v>
      </c>
      <c r="AB23" s="815"/>
      <c r="AC23" s="816"/>
      <c r="AD23" s="813"/>
    </row>
    <row r="24" spans="2:30" ht="15" customHeight="1" x14ac:dyDescent="0.3">
      <c r="B24" s="461" t="s">
        <v>95</v>
      </c>
      <c r="C24" s="1172">
        <v>1264</v>
      </c>
      <c r="D24" s="808" t="s">
        <v>243</v>
      </c>
      <c r="E24" s="848" t="s">
        <v>41</v>
      </c>
      <c r="F24" s="858" t="s">
        <v>5</v>
      </c>
      <c r="G24" s="643">
        <f t="shared" si="5"/>
        <v>3</v>
      </c>
      <c r="H24" s="366">
        <v>1</v>
      </c>
      <c r="I24" s="366">
        <v>9</v>
      </c>
      <c r="J24" s="366">
        <v>15</v>
      </c>
      <c r="K24" s="366">
        <v>4</v>
      </c>
      <c r="L24" s="366">
        <v>0</v>
      </c>
      <c r="M24" s="313">
        <v>1</v>
      </c>
      <c r="N24" s="313">
        <v>0</v>
      </c>
      <c r="O24" s="713">
        <v>0</v>
      </c>
      <c r="P24" s="753">
        <f t="shared" si="1"/>
        <v>273</v>
      </c>
      <c r="Q24" s="835">
        <f t="shared" si="2"/>
        <v>30</v>
      </c>
      <c r="R24" s="1173"/>
      <c r="S24" s="51"/>
      <c r="T24" s="192" t="str">
        <f t="shared" si="4"/>
        <v/>
      </c>
      <c r="U24" s="378" t="str">
        <f t="shared" si="3"/>
        <v xml:space="preserve"> </v>
      </c>
      <c r="AB24" s="815"/>
      <c r="AC24" s="816"/>
      <c r="AD24" s="813"/>
    </row>
    <row r="25" spans="2:30" ht="15" customHeight="1" x14ac:dyDescent="0.35">
      <c r="B25" s="461" t="s">
        <v>95</v>
      </c>
      <c r="C25" s="1056">
        <v>1170</v>
      </c>
      <c r="D25" s="860" t="s">
        <v>360</v>
      </c>
      <c r="E25" s="859" t="s">
        <v>53</v>
      </c>
      <c r="F25" s="858" t="s">
        <v>5</v>
      </c>
      <c r="G25" s="643">
        <f t="shared" si="5"/>
        <v>3</v>
      </c>
      <c r="H25" s="366">
        <v>1</v>
      </c>
      <c r="I25" s="366">
        <v>10</v>
      </c>
      <c r="J25" s="366">
        <v>12</v>
      </c>
      <c r="K25" s="366">
        <v>5</v>
      </c>
      <c r="L25" s="366">
        <v>2</v>
      </c>
      <c r="M25" s="313">
        <v>0</v>
      </c>
      <c r="N25" s="313">
        <v>0</v>
      </c>
      <c r="O25" s="713">
        <v>0</v>
      </c>
      <c r="P25" s="753">
        <f t="shared" si="1"/>
        <v>272</v>
      </c>
      <c r="Q25" s="835">
        <f t="shared" si="2"/>
        <v>30</v>
      </c>
      <c r="R25" s="683"/>
      <c r="S25" s="51"/>
      <c r="T25" s="192" t="str">
        <f t="shared" si="4"/>
        <v/>
      </c>
      <c r="U25" s="378" t="str">
        <f t="shared" si="3"/>
        <v xml:space="preserve"> </v>
      </c>
      <c r="AB25" s="813"/>
      <c r="AC25" s="814"/>
      <c r="AD25" s="813"/>
    </row>
    <row r="26" spans="2:30" ht="15" customHeight="1" thickBot="1" x14ac:dyDescent="0.35">
      <c r="B26" s="461" t="s">
        <v>95</v>
      </c>
      <c r="C26" s="825">
        <v>1629</v>
      </c>
      <c r="D26" s="810" t="s">
        <v>333</v>
      </c>
      <c r="E26" s="1094" t="s">
        <v>53</v>
      </c>
      <c r="F26" s="1060" t="s">
        <v>5</v>
      </c>
      <c r="G26" s="642">
        <f t="shared" si="5"/>
        <v>3</v>
      </c>
      <c r="H26" s="358">
        <v>1</v>
      </c>
      <c r="I26" s="358">
        <v>2</v>
      </c>
      <c r="J26" s="358">
        <v>5</v>
      </c>
      <c r="K26" s="358">
        <v>0</v>
      </c>
      <c r="L26" s="358">
        <v>2</v>
      </c>
      <c r="M26" s="1096">
        <v>0</v>
      </c>
      <c r="N26" s="1096">
        <v>0</v>
      </c>
      <c r="O26" s="1097">
        <v>20</v>
      </c>
      <c r="P26" s="1117">
        <f t="shared" si="1"/>
        <v>89</v>
      </c>
      <c r="Q26" s="1174">
        <f t="shared" si="2"/>
        <v>30</v>
      </c>
      <c r="R26" s="1175"/>
      <c r="S26" s="51"/>
      <c r="T26" s="192"/>
      <c r="U26" s="378"/>
      <c r="AB26" s="813">
        <v>2040</v>
      </c>
      <c r="AC26" s="814" t="s">
        <v>321</v>
      </c>
      <c r="AD26" s="813" t="s">
        <v>53</v>
      </c>
    </row>
    <row r="27" spans="2:30" ht="15" customHeight="1" x14ac:dyDescent="0.3">
      <c r="B27" s="461" t="s">
        <v>95</v>
      </c>
      <c r="C27" s="824">
        <v>1799</v>
      </c>
      <c r="D27" s="817" t="s">
        <v>259</v>
      </c>
      <c r="E27" s="1047" t="s">
        <v>53</v>
      </c>
      <c r="F27" s="1059" t="s">
        <v>6</v>
      </c>
      <c r="G27" s="639">
        <f t="shared" si="5"/>
        <v>2</v>
      </c>
      <c r="H27" s="414">
        <v>12</v>
      </c>
      <c r="I27" s="414">
        <v>11</v>
      </c>
      <c r="J27" s="414">
        <v>7</v>
      </c>
      <c r="K27" s="414">
        <v>0</v>
      </c>
      <c r="L27" s="414">
        <v>0</v>
      </c>
      <c r="M27" s="1088">
        <v>0</v>
      </c>
      <c r="N27" s="1088">
        <v>0</v>
      </c>
      <c r="O27" s="1089">
        <v>0</v>
      </c>
      <c r="P27" s="1115">
        <f t="shared" si="1"/>
        <v>293</v>
      </c>
      <c r="Q27" s="1116">
        <f t="shared" si="2"/>
        <v>30</v>
      </c>
      <c r="R27" s="95"/>
      <c r="S27" s="51"/>
      <c r="T27" s="192" t="str">
        <f>IF(S27="yes","HM","")</f>
        <v/>
      </c>
      <c r="U27" s="378" t="str">
        <f>IF(P27=0," ",IF(Q27&lt;&gt;30,"ERROR!"," "))</f>
        <v xml:space="preserve"> </v>
      </c>
      <c r="AB27" s="813">
        <v>641</v>
      </c>
      <c r="AC27" s="814" t="s">
        <v>325</v>
      </c>
      <c r="AD27" s="813" t="s">
        <v>49</v>
      </c>
    </row>
    <row r="28" spans="2:30" ht="15" customHeight="1" x14ac:dyDescent="0.3">
      <c r="B28" s="461" t="s">
        <v>95</v>
      </c>
      <c r="C28" s="811">
        <v>2040</v>
      </c>
      <c r="D28" s="808" t="s">
        <v>246</v>
      </c>
      <c r="E28" s="702" t="s">
        <v>53</v>
      </c>
      <c r="F28" s="858" t="s">
        <v>6</v>
      </c>
      <c r="G28" s="643">
        <f t="shared" si="5"/>
        <v>2</v>
      </c>
      <c r="H28" s="366">
        <v>5</v>
      </c>
      <c r="I28" s="366">
        <v>14</v>
      </c>
      <c r="J28" s="366">
        <v>9</v>
      </c>
      <c r="K28" s="366">
        <v>2</v>
      </c>
      <c r="L28" s="366">
        <v>0</v>
      </c>
      <c r="M28" s="313">
        <v>0</v>
      </c>
      <c r="N28" s="313">
        <v>0</v>
      </c>
      <c r="O28" s="713">
        <v>0</v>
      </c>
      <c r="P28" s="753">
        <f t="shared" si="1"/>
        <v>287</v>
      </c>
      <c r="Q28" s="1119">
        <f t="shared" si="2"/>
        <v>30</v>
      </c>
      <c r="R28" s="81"/>
      <c r="S28" s="51"/>
      <c r="T28" s="192" t="str">
        <f>IF(S28="yes","HM","")</f>
        <v/>
      </c>
      <c r="U28" s="378" t="str">
        <f>IF(P28=0," ",IF(Q28&lt;&gt;30,"ERROR!"," "))</f>
        <v xml:space="preserve"> </v>
      </c>
      <c r="V28" s="889"/>
      <c r="AB28" s="813"/>
      <c r="AC28" s="814"/>
      <c r="AD28" s="813"/>
    </row>
    <row r="29" spans="2:30" ht="15" customHeight="1" x14ac:dyDescent="0.35">
      <c r="B29" s="461" t="s">
        <v>95</v>
      </c>
      <c r="C29" s="1056">
        <v>1956</v>
      </c>
      <c r="D29" s="860" t="s">
        <v>351</v>
      </c>
      <c r="E29" s="859" t="s">
        <v>48</v>
      </c>
      <c r="F29" s="858" t="s">
        <v>6</v>
      </c>
      <c r="G29" s="643">
        <f t="shared" si="5"/>
        <v>2</v>
      </c>
      <c r="H29" s="366">
        <v>5</v>
      </c>
      <c r="I29" s="366">
        <v>9</v>
      </c>
      <c r="J29" s="366">
        <v>15</v>
      </c>
      <c r="K29" s="366">
        <v>1</v>
      </c>
      <c r="L29" s="366">
        <v>0</v>
      </c>
      <c r="M29" s="313">
        <v>0</v>
      </c>
      <c r="N29" s="313">
        <v>0</v>
      </c>
      <c r="O29" s="713">
        <v>0</v>
      </c>
      <c r="P29" s="753">
        <f t="shared" si="1"/>
        <v>283</v>
      </c>
      <c r="Q29" s="1119">
        <f t="shared" si="2"/>
        <v>30</v>
      </c>
      <c r="R29" s="81"/>
      <c r="S29" s="51"/>
      <c r="T29" s="192" t="str">
        <f t="shared" si="4"/>
        <v/>
      </c>
      <c r="U29" s="378" t="str">
        <f t="shared" si="3"/>
        <v xml:space="preserve"> </v>
      </c>
      <c r="AB29" s="813"/>
      <c r="AC29" s="814"/>
      <c r="AD29" s="813"/>
    </row>
    <row r="30" spans="2:30" ht="15" customHeight="1" thickBot="1" x14ac:dyDescent="0.35">
      <c r="B30" s="461" t="s">
        <v>95</v>
      </c>
      <c r="C30" s="811">
        <v>1901</v>
      </c>
      <c r="D30" s="808" t="s">
        <v>249</v>
      </c>
      <c r="E30" s="702" t="s">
        <v>53</v>
      </c>
      <c r="F30" s="858" t="s">
        <v>6</v>
      </c>
      <c r="G30" s="643">
        <f t="shared" si="5"/>
        <v>2</v>
      </c>
      <c r="H30" s="366">
        <v>4</v>
      </c>
      <c r="I30" s="366">
        <v>12</v>
      </c>
      <c r="J30" s="366">
        <v>11</v>
      </c>
      <c r="K30" s="366">
        <v>3</v>
      </c>
      <c r="L30" s="366">
        <v>0</v>
      </c>
      <c r="M30" s="313">
        <v>0</v>
      </c>
      <c r="N30" s="313">
        <v>0</v>
      </c>
      <c r="O30" s="713">
        <v>0</v>
      </c>
      <c r="P30" s="753">
        <f t="shared" si="1"/>
        <v>283</v>
      </c>
      <c r="Q30" s="1119">
        <f t="shared" si="2"/>
        <v>30</v>
      </c>
      <c r="R30" s="80"/>
      <c r="S30" s="62"/>
      <c r="T30" s="667"/>
      <c r="U30" s="378" t="str">
        <f>IF(P30=0," ",IF(Q30&lt;&gt;30,"ERROR!"," "))</f>
        <v xml:space="preserve"> </v>
      </c>
      <c r="AB30" s="815"/>
      <c r="AC30" s="816"/>
      <c r="AD30" s="813"/>
    </row>
    <row r="31" spans="2:30" ht="15" customHeight="1" x14ac:dyDescent="0.35">
      <c r="B31" s="461" t="s">
        <v>95</v>
      </c>
      <c r="C31" s="811">
        <v>641</v>
      </c>
      <c r="D31" s="808" t="s">
        <v>253</v>
      </c>
      <c r="E31" s="702" t="s">
        <v>49</v>
      </c>
      <c r="F31" s="858" t="s">
        <v>6</v>
      </c>
      <c r="G31" s="643">
        <f t="shared" si="5"/>
        <v>2</v>
      </c>
      <c r="H31" s="366">
        <v>4</v>
      </c>
      <c r="I31" s="366">
        <v>15</v>
      </c>
      <c r="J31" s="366">
        <v>6</v>
      </c>
      <c r="K31" s="366">
        <v>4</v>
      </c>
      <c r="L31" s="366">
        <v>1</v>
      </c>
      <c r="M31" s="313">
        <v>0</v>
      </c>
      <c r="N31" s="313">
        <v>0</v>
      </c>
      <c r="O31" s="713">
        <v>0</v>
      </c>
      <c r="P31" s="753">
        <f t="shared" si="1"/>
        <v>283</v>
      </c>
      <c r="Q31" s="1119">
        <f t="shared" si="2"/>
        <v>30</v>
      </c>
      <c r="R31" s="81"/>
      <c r="S31" s="62"/>
      <c r="T31" s="194" t="str">
        <f>IF(S31="yes","HM","")</f>
        <v/>
      </c>
      <c r="U31" s="378" t="str">
        <f>IF(P31=0," ",IF(Q31&lt;&gt;30,"ERROR!"," "))</f>
        <v xml:space="preserve"> </v>
      </c>
      <c r="AB31" s="815"/>
      <c r="AC31" s="816"/>
      <c r="AD31" s="815"/>
    </row>
    <row r="32" spans="2:30" ht="15" customHeight="1" x14ac:dyDescent="0.3">
      <c r="B32" s="461" t="s">
        <v>95</v>
      </c>
      <c r="C32" s="811">
        <v>1956</v>
      </c>
      <c r="D32" s="808" t="s">
        <v>369</v>
      </c>
      <c r="E32" s="702" t="s">
        <v>48</v>
      </c>
      <c r="F32" s="858" t="s">
        <v>6</v>
      </c>
      <c r="G32" s="643">
        <f t="shared" si="5"/>
        <v>2</v>
      </c>
      <c r="H32" s="366">
        <v>4</v>
      </c>
      <c r="I32" s="366">
        <v>10</v>
      </c>
      <c r="J32" s="366">
        <v>11</v>
      </c>
      <c r="K32" s="366">
        <v>4</v>
      </c>
      <c r="L32" s="366">
        <v>0</v>
      </c>
      <c r="M32" s="313">
        <v>1</v>
      </c>
      <c r="N32" s="313">
        <v>0</v>
      </c>
      <c r="O32" s="713">
        <v>0</v>
      </c>
      <c r="P32" s="753">
        <f t="shared" si="1"/>
        <v>277</v>
      </c>
      <c r="Q32" s="1119">
        <f t="shared" si="2"/>
        <v>30</v>
      </c>
      <c r="R32" s="81"/>
      <c r="S32" s="51"/>
      <c r="T32" s="192" t="str">
        <f>IF(S32="yes","HM","")</f>
        <v/>
      </c>
      <c r="U32" s="378" t="str">
        <f>IF(P32=0," ",IF(Q32&lt;&gt;30,"ERROR!"," "))</f>
        <v xml:space="preserve"> </v>
      </c>
      <c r="AB32" s="813"/>
      <c r="AC32" s="814"/>
      <c r="AD32" s="813"/>
    </row>
    <row r="33" spans="2:30" ht="15" customHeight="1" x14ac:dyDescent="0.3">
      <c r="B33" s="461" t="s">
        <v>95</v>
      </c>
      <c r="C33" s="811">
        <v>2035</v>
      </c>
      <c r="D33" s="808" t="s">
        <v>340</v>
      </c>
      <c r="E33" s="702" t="s">
        <v>53</v>
      </c>
      <c r="F33" s="858" t="s">
        <v>6</v>
      </c>
      <c r="G33" s="643">
        <f t="shared" si="5"/>
        <v>2</v>
      </c>
      <c r="H33" s="366">
        <v>1</v>
      </c>
      <c r="I33" s="366">
        <v>10</v>
      </c>
      <c r="J33" s="366">
        <v>11</v>
      </c>
      <c r="K33" s="366">
        <v>6</v>
      </c>
      <c r="L33" s="366">
        <v>1</v>
      </c>
      <c r="M33" s="313">
        <v>0</v>
      </c>
      <c r="N33" s="313">
        <v>0</v>
      </c>
      <c r="O33" s="713">
        <v>1</v>
      </c>
      <c r="P33" s="753">
        <f t="shared" si="1"/>
        <v>264</v>
      </c>
      <c r="Q33" s="1119">
        <f t="shared" si="2"/>
        <v>30</v>
      </c>
      <c r="R33" s="80"/>
      <c r="S33" s="51"/>
      <c r="T33" s="192" t="str">
        <f t="shared" si="4"/>
        <v/>
      </c>
      <c r="U33" s="378" t="str">
        <f t="shared" si="3"/>
        <v xml:space="preserve"> </v>
      </c>
      <c r="AB33" s="813"/>
      <c r="AC33" s="814"/>
      <c r="AD33" s="813"/>
    </row>
    <row r="34" spans="2:30" ht="15" customHeight="1" x14ac:dyDescent="0.35">
      <c r="B34" s="461" t="s">
        <v>95</v>
      </c>
      <c r="C34" s="811">
        <v>1853</v>
      </c>
      <c r="D34" s="808" t="s">
        <v>254</v>
      </c>
      <c r="E34" s="702" t="s">
        <v>53</v>
      </c>
      <c r="F34" s="858" t="s">
        <v>6</v>
      </c>
      <c r="G34" s="643">
        <f t="shared" si="5"/>
        <v>2</v>
      </c>
      <c r="H34" s="366">
        <v>3</v>
      </c>
      <c r="I34" s="366">
        <v>5</v>
      </c>
      <c r="J34" s="366">
        <v>8</v>
      </c>
      <c r="K34" s="366">
        <v>11</v>
      </c>
      <c r="L34" s="366">
        <v>3</v>
      </c>
      <c r="M34" s="313">
        <v>0</v>
      </c>
      <c r="N34" s="313">
        <v>0</v>
      </c>
      <c r="O34" s="713">
        <v>0</v>
      </c>
      <c r="P34" s="753">
        <f t="shared" si="1"/>
        <v>261</v>
      </c>
      <c r="Q34" s="1119">
        <f t="shared" si="2"/>
        <v>30</v>
      </c>
      <c r="R34" s="80"/>
      <c r="S34" s="51"/>
      <c r="T34" s="192" t="str">
        <f t="shared" ref="T34:T42" si="6">IF(S34="yes","M","")</f>
        <v/>
      </c>
      <c r="U34" s="378" t="str">
        <f t="shared" si="3"/>
        <v xml:space="preserve"> </v>
      </c>
      <c r="AB34" s="815">
        <v>1207</v>
      </c>
      <c r="AC34" s="816" t="s">
        <v>326</v>
      </c>
      <c r="AD34" s="815" t="s">
        <v>49</v>
      </c>
    </row>
    <row r="35" spans="2:30" ht="15" customHeight="1" x14ac:dyDescent="0.35">
      <c r="B35" s="461" t="s">
        <v>95</v>
      </c>
      <c r="C35" s="1056">
        <v>2009</v>
      </c>
      <c r="D35" s="1220" t="s">
        <v>383</v>
      </c>
      <c r="E35" s="859" t="s">
        <v>279</v>
      </c>
      <c r="F35" s="858" t="s">
        <v>6</v>
      </c>
      <c r="G35" s="643">
        <f t="shared" si="5"/>
        <v>2</v>
      </c>
      <c r="H35" s="366">
        <v>2</v>
      </c>
      <c r="I35" s="366">
        <v>8</v>
      </c>
      <c r="J35" s="366">
        <v>9</v>
      </c>
      <c r="K35" s="366">
        <v>6</v>
      </c>
      <c r="L35" s="366">
        <v>3</v>
      </c>
      <c r="M35" s="313">
        <v>0</v>
      </c>
      <c r="N35" s="313">
        <v>0</v>
      </c>
      <c r="O35" s="713">
        <v>2</v>
      </c>
      <c r="P35" s="753">
        <f t="shared" si="1"/>
        <v>250</v>
      </c>
      <c r="Q35" s="1119">
        <f t="shared" si="2"/>
        <v>30</v>
      </c>
      <c r="R35" s="80"/>
      <c r="S35" s="51"/>
      <c r="T35" s="192" t="str">
        <f t="shared" si="6"/>
        <v/>
      </c>
      <c r="U35" s="378" t="str">
        <f t="shared" si="3"/>
        <v xml:space="preserve"> </v>
      </c>
      <c r="AB35" s="813">
        <v>1957</v>
      </c>
      <c r="AC35" s="814" t="s">
        <v>299</v>
      </c>
      <c r="AD35" s="813" t="s">
        <v>48</v>
      </c>
    </row>
    <row r="36" spans="2:30" ht="15" customHeight="1" thickBot="1" x14ac:dyDescent="0.35">
      <c r="B36" s="461" t="s">
        <v>95</v>
      </c>
      <c r="C36" s="825">
        <v>1982</v>
      </c>
      <c r="D36" s="810" t="s">
        <v>237</v>
      </c>
      <c r="E36" s="1094" t="s">
        <v>40</v>
      </c>
      <c r="F36" s="1060" t="s">
        <v>6</v>
      </c>
      <c r="G36" s="642">
        <f t="shared" si="5"/>
        <v>2</v>
      </c>
      <c r="H36" s="358">
        <v>0</v>
      </c>
      <c r="I36" s="358">
        <v>3</v>
      </c>
      <c r="J36" s="358">
        <v>4</v>
      </c>
      <c r="K36" s="358">
        <v>5</v>
      </c>
      <c r="L36" s="358">
        <v>3</v>
      </c>
      <c r="M36" s="1096">
        <v>6</v>
      </c>
      <c r="N36" s="1096">
        <v>0</v>
      </c>
      <c r="O36" s="1097">
        <v>9</v>
      </c>
      <c r="P36" s="1117">
        <f t="shared" si="1"/>
        <v>163</v>
      </c>
      <c r="Q36" s="1118">
        <f t="shared" si="2"/>
        <v>30</v>
      </c>
      <c r="R36" s="80"/>
      <c r="S36" s="51"/>
      <c r="T36" s="192" t="str">
        <f>IF(S36="yes","M","")</f>
        <v/>
      </c>
      <c r="U36" s="378" t="str">
        <f>IF(P36=0," ",IF(Q36&lt;&gt;30,"ERROR!"," "))</f>
        <v xml:space="preserve"> </v>
      </c>
      <c r="AB36" s="813"/>
      <c r="AC36" s="814"/>
      <c r="AD36" s="813"/>
    </row>
    <row r="37" spans="2:30" ht="15" customHeight="1" x14ac:dyDescent="0.35">
      <c r="B37" s="461" t="s">
        <v>95</v>
      </c>
      <c r="C37" s="1076">
        <v>1225</v>
      </c>
      <c r="D37" s="817" t="s">
        <v>242</v>
      </c>
      <c r="E37" s="1077" t="s">
        <v>49</v>
      </c>
      <c r="F37" s="1059" t="s">
        <v>7</v>
      </c>
      <c r="G37" s="639">
        <f t="shared" si="5"/>
        <v>1</v>
      </c>
      <c r="H37" s="414">
        <v>2</v>
      </c>
      <c r="I37" s="414">
        <v>6</v>
      </c>
      <c r="J37" s="414">
        <v>17</v>
      </c>
      <c r="K37" s="414">
        <v>4</v>
      </c>
      <c r="L37" s="414">
        <v>1</v>
      </c>
      <c r="M37" s="1088">
        <v>0</v>
      </c>
      <c r="N37" s="1088">
        <v>0</v>
      </c>
      <c r="O37" s="1089">
        <v>0</v>
      </c>
      <c r="P37" s="1115">
        <f t="shared" si="1"/>
        <v>272</v>
      </c>
      <c r="Q37" s="1116">
        <f t="shared" si="2"/>
        <v>30</v>
      </c>
      <c r="R37" s="80"/>
      <c r="S37" s="51"/>
      <c r="T37" s="192" t="str">
        <f>IF(S37="yes","M","")</f>
        <v/>
      </c>
      <c r="U37" s="378" t="str">
        <f>IF(P37=0," ",IF(Q37&lt;&gt;30,"ERROR!"," "))</f>
        <v xml:space="preserve"> </v>
      </c>
      <c r="AB37" s="815">
        <v>517</v>
      </c>
      <c r="AC37" s="816" t="s">
        <v>320</v>
      </c>
      <c r="AD37" s="815" t="s">
        <v>49</v>
      </c>
    </row>
    <row r="38" spans="2:30" ht="15" customHeight="1" x14ac:dyDescent="0.35">
      <c r="B38" s="461" t="s">
        <v>95</v>
      </c>
      <c r="C38" s="1056">
        <v>2157</v>
      </c>
      <c r="D38" s="860" t="s">
        <v>377</v>
      </c>
      <c r="E38" s="859" t="s">
        <v>48</v>
      </c>
      <c r="F38" s="858" t="s">
        <v>7</v>
      </c>
      <c r="G38" s="643">
        <f t="shared" si="5"/>
        <v>1</v>
      </c>
      <c r="H38" s="366">
        <v>2</v>
      </c>
      <c r="I38" s="366">
        <v>9</v>
      </c>
      <c r="J38" s="366">
        <v>13</v>
      </c>
      <c r="K38" s="366">
        <v>4</v>
      </c>
      <c r="L38" s="366">
        <v>1</v>
      </c>
      <c r="M38" s="313">
        <v>1</v>
      </c>
      <c r="N38" s="313">
        <v>0</v>
      </c>
      <c r="O38" s="713">
        <v>0</v>
      </c>
      <c r="P38" s="753">
        <f t="shared" si="1"/>
        <v>272</v>
      </c>
      <c r="Q38" s="1119">
        <f t="shared" si="2"/>
        <v>30</v>
      </c>
      <c r="R38" s="80"/>
      <c r="S38" s="51"/>
      <c r="T38" s="192" t="str">
        <f t="shared" si="6"/>
        <v/>
      </c>
      <c r="U38" s="378" t="str">
        <f t="shared" si="3"/>
        <v xml:space="preserve"> </v>
      </c>
      <c r="AB38" s="815">
        <v>516</v>
      </c>
      <c r="AC38" s="816" t="s">
        <v>297</v>
      </c>
      <c r="AD38" s="813" t="s">
        <v>49</v>
      </c>
    </row>
    <row r="39" spans="2:30" ht="15" customHeight="1" x14ac:dyDescent="0.3">
      <c r="B39" s="461" t="s">
        <v>95</v>
      </c>
      <c r="C39" s="811">
        <v>1119</v>
      </c>
      <c r="D39" s="808" t="s">
        <v>330</v>
      </c>
      <c r="E39" s="702" t="s">
        <v>48</v>
      </c>
      <c r="F39" s="858" t="s">
        <v>7</v>
      </c>
      <c r="G39" s="643">
        <f t="shared" si="5"/>
        <v>1</v>
      </c>
      <c r="H39" s="366">
        <v>2</v>
      </c>
      <c r="I39" s="366">
        <v>9</v>
      </c>
      <c r="J39" s="366">
        <v>12</v>
      </c>
      <c r="K39" s="366">
        <v>5</v>
      </c>
      <c r="L39" s="366">
        <v>1</v>
      </c>
      <c r="M39" s="313">
        <v>1</v>
      </c>
      <c r="N39" s="313">
        <v>0</v>
      </c>
      <c r="O39" s="713">
        <v>0</v>
      </c>
      <c r="P39" s="753">
        <f t="shared" si="1"/>
        <v>271</v>
      </c>
      <c r="Q39" s="1119">
        <f t="shared" si="2"/>
        <v>30</v>
      </c>
      <c r="R39" s="81"/>
      <c r="S39" s="51"/>
      <c r="T39" s="192" t="str">
        <f>IF(S39="yes","HM","")</f>
        <v/>
      </c>
      <c r="U39" s="378" t="str">
        <f>IF(P39=0," ",IF(Q39&lt;&gt;30,"ERROR!"," "))</f>
        <v xml:space="preserve"> </v>
      </c>
      <c r="AB39" s="815"/>
      <c r="AC39" s="816"/>
      <c r="AD39" s="813"/>
    </row>
    <row r="40" spans="2:30" ht="15" customHeight="1" x14ac:dyDescent="0.3">
      <c r="B40" s="461" t="s">
        <v>95</v>
      </c>
      <c r="C40" s="811">
        <v>2578</v>
      </c>
      <c r="D40" s="808" t="s">
        <v>251</v>
      </c>
      <c r="E40" s="702" t="s">
        <v>48</v>
      </c>
      <c r="F40" s="858" t="s">
        <v>7</v>
      </c>
      <c r="G40" s="643">
        <f t="shared" si="5"/>
        <v>1</v>
      </c>
      <c r="H40" s="366">
        <v>7</v>
      </c>
      <c r="I40" s="366">
        <v>8</v>
      </c>
      <c r="J40" s="366">
        <v>10</v>
      </c>
      <c r="K40" s="366">
        <v>2</v>
      </c>
      <c r="L40" s="366">
        <v>1</v>
      </c>
      <c r="M40" s="313">
        <v>1</v>
      </c>
      <c r="N40" s="313">
        <v>0</v>
      </c>
      <c r="O40" s="713">
        <v>1</v>
      </c>
      <c r="P40" s="753">
        <f t="shared" si="1"/>
        <v>269</v>
      </c>
      <c r="Q40" s="1119">
        <f t="shared" si="2"/>
        <v>30</v>
      </c>
      <c r="R40" s="81"/>
      <c r="S40" s="51"/>
      <c r="T40" s="192" t="str">
        <f t="shared" si="6"/>
        <v/>
      </c>
      <c r="U40" s="378" t="str">
        <f t="shared" si="3"/>
        <v xml:space="preserve"> </v>
      </c>
      <c r="AB40" s="813">
        <v>2035</v>
      </c>
      <c r="AC40" s="814" t="s">
        <v>322</v>
      </c>
      <c r="AD40" s="813" t="s">
        <v>53</v>
      </c>
    </row>
    <row r="41" spans="2:30" ht="15" customHeight="1" x14ac:dyDescent="0.35">
      <c r="B41" s="461" t="s">
        <v>95</v>
      </c>
      <c r="C41" s="811">
        <v>2579</v>
      </c>
      <c r="D41" s="808" t="s">
        <v>265</v>
      </c>
      <c r="E41" s="702" t="s">
        <v>48</v>
      </c>
      <c r="F41" s="858" t="s">
        <v>7</v>
      </c>
      <c r="G41" s="643">
        <f t="shared" si="5"/>
        <v>1</v>
      </c>
      <c r="H41" s="366">
        <v>2</v>
      </c>
      <c r="I41" s="366">
        <v>6</v>
      </c>
      <c r="J41" s="366">
        <v>12</v>
      </c>
      <c r="K41" s="366">
        <v>7</v>
      </c>
      <c r="L41" s="366">
        <v>3</v>
      </c>
      <c r="M41" s="313">
        <v>0</v>
      </c>
      <c r="N41" s="313">
        <v>0</v>
      </c>
      <c r="O41" s="713">
        <v>0</v>
      </c>
      <c r="P41" s="753">
        <f t="shared" si="1"/>
        <v>265</v>
      </c>
      <c r="Q41" s="1119">
        <f t="shared" si="2"/>
        <v>30</v>
      </c>
      <c r="R41" s="81"/>
      <c r="S41" s="51"/>
      <c r="T41" s="192" t="str">
        <f t="shared" si="6"/>
        <v/>
      </c>
      <c r="U41" s="378" t="str">
        <f t="shared" si="3"/>
        <v xml:space="preserve"> </v>
      </c>
    </row>
    <row r="42" spans="2:30" ht="15" customHeight="1" x14ac:dyDescent="0.35">
      <c r="B42" s="461" t="s">
        <v>95</v>
      </c>
      <c r="C42" s="1056">
        <v>1505</v>
      </c>
      <c r="D42" s="860" t="s">
        <v>378</v>
      </c>
      <c r="E42" s="859" t="s">
        <v>281</v>
      </c>
      <c r="F42" s="858" t="s">
        <v>7</v>
      </c>
      <c r="G42" s="643">
        <f t="shared" si="5"/>
        <v>1</v>
      </c>
      <c r="H42" s="366">
        <v>0</v>
      </c>
      <c r="I42" s="366">
        <v>6</v>
      </c>
      <c r="J42" s="366">
        <v>15</v>
      </c>
      <c r="K42" s="366">
        <v>7</v>
      </c>
      <c r="L42" s="366">
        <v>2</v>
      </c>
      <c r="M42" s="313">
        <v>0</v>
      </c>
      <c r="N42" s="313">
        <v>0</v>
      </c>
      <c r="O42" s="713">
        <v>0</v>
      </c>
      <c r="P42" s="753">
        <f t="shared" si="1"/>
        <v>265</v>
      </c>
      <c r="Q42" s="1119">
        <f t="shared" si="2"/>
        <v>30</v>
      </c>
      <c r="R42" s="81"/>
      <c r="S42" s="51"/>
      <c r="T42" s="192" t="str">
        <f t="shared" si="6"/>
        <v/>
      </c>
      <c r="U42" s="378" t="str">
        <f t="shared" si="3"/>
        <v xml:space="preserve"> </v>
      </c>
    </row>
    <row r="43" spans="2:30" ht="15" customHeight="1" x14ac:dyDescent="0.35">
      <c r="B43" s="461" t="s">
        <v>95</v>
      </c>
      <c r="C43" s="1056">
        <v>1267</v>
      </c>
      <c r="D43" s="860" t="s">
        <v>350</v>
      </c>
      <c r="E43" s="859" t="s">
        <v>53</v>
      </c>
      <c r="F43" s="858" t="s">
        <v>7</v>
      </c>
      <c r="G43" s="643">
        <f t="shared" si="5"/>
        <v>1</v>
      </c>
      <c r="H43" s="366">
        <v>4</v>
      </c>
      <c r="I43" s="366">
        <v>8</v>
      </c>
      <c r="J43" s="366">
        <v>13</v>
      </c>
      <c r="K43" s="366">
        <v>1</v>
      </c>
      <c r="L43" s="366">
        <v>1</v>
      </c>
      <c r="M43" s="313">
        <v>1</v>
      </c>
      <c r="N43" s="313">
        <v>1</v>
      </c>
      <c r="O43" s="713">
        <v>1</v>
      </c>
      <c r="P43" s="753">
        <f t="shared" si="1"/>
        <v>263</v>
      </c>
      <c r="Q43" s="1119">
        <f t="shared" si="2"/>
        <v>30</v>
      </c>
      <c r="R43" s="81"/>
      <c r="S43" s="51"/>
      <c r="T43" s="192" t="str">
        <f t="shared" ref="T43:T50" si="7">IF(S43="yes","M","")</f>
        <v/>
      </c>
      <c r="U43" s="378" t="str">
        <f>IF(P43=0," ",IF(Q43&lt;&gt;30,"ERROR!"," "))</f>
        <v xml:space="preserve"> </v>
      </c>
    </row>
    <row r="44" spans="2:30" ht="15" customHeight="1" x14ac:dyDescent="0.35">
      <c r="B44" s="461" t="s">
        <v>95</v>
      </c>
      <c r="C44" s="1056">
        <v>1757</v>
      </c>
      <c r="D44" s="860" t="s">
        <v>379</v>
      </c>
      <c r="E44" s="859" t="s">
        <v>53</v>
      </c>
      <c r="F44" s="858" t="s">
        <v>7</v>
      </c>
      <c r="G44" s="643">
        <f t="shared" si="5"/>
        <v>1</v>
      </c>
      <c r="H44" s="366">
        <v>1</v>
      </c>
      <c r="I44" s="366">
        <v>2</v>
      </c>
      <c r="J44" s="366">
        <v>15</v>
      </c>
      <c r="K44" s="366">
        <v>7</v>
      </c>
      <c r="L44" s="366">
        <v>4</v>
      </c>
      <c r="M44" s="313">
        <v>1</v>
      </c>
      <c r="N44" s="313">
        <v>0</v>
      </c>
      <c r="O44" s="713">
        <v>0</v>
      </c>
      <c r="P44" s="753">
        <f t="shared" si="1"/>
        <v>255</v>
      </c>
      <c r="Q44" s="1119">
        <f t="shared" si="2"/>
        <v>30</v>
      </c>
      <c r="R44" s="81"/>
      <c r="S44" s="51"/>
      <c r="T44" s="192" t="str">
        <f t="shared" si="7"/>
        <v/>
      </c>
      <c r="U44" s="378" t="str">
        <f>IF(P44=0," ",IF(Q44&lt;&gt;30,"ERROR!"," "))</f>
        <v xml:space="preserve"> </v>
      </c>
    </row>
    <row r="45" spans="2:30" ht="15" customHeight="1" x14ac:dyDescent="0.35">
      <c r="B45" s="461" t="s">
        <v>95</v>
      </c>
      <c r="C45" s="811">
        <v>1687</v>
      </c>
      <c r="D45" s="808" t="s">
        <v>306</v>
      </c>
      <c r="E45" s="702" t="s">
        <v>48</v>
      </c>
      <c r="F45" s="858" t="s">
        <v>7</v>
      </c>
      <c r="G45" s="643">
        <f t="shared" si="5"/>
        <v>1</v>
      </c>
      <c r="H45" s="366">
        <v>3</v>
      </c>
      <c r="I45" s="366">
        <v>6</v>
      </c>
      <c r="J45" s="366">
        <v>7</v>
      </c>
      <c r="K45" s="366">
        <v>6</v>
      </c>
      <c r="L45" s="366">
        <v>2</v>
      </c>
      <c r="M45" s="313">
        <v>4</v>
      </c>
      <c r="N45" s="313">
        <v>2</v>
      </c>
      <c r="O45" s="713">
        <v>0</v>
      </c>
      <c r="P45" s="753">
        <f t="shared" si="1"/>
        <v>249</v>
      </c>
      <c r="Q45" s="1119">
        <f t="shared" si="2"/>
        <v>30</v>
      </c>
      <c r="R45" s="81"/>
      <c r="S45" s="51"/>
      <c r="T45" s="192" t="str">
        <f t="shared" si="7"/>
        <v/>
      </c>
      <c r="U45" s="378" t="str">
        <f t="shared" si="3"/>
        <v xml:space="preserve"> </v>
      </c>
    </row>
    <row r="46" spans="2:30" ht="15" customHeight="1" x14ac:dyDescent="0.35">
      <c r="B46" s="461" t="s">
        <v>95</v>
      </c>
      <c r="C46" s="1056">
        <v>1810</v>
      </c>
      <c r="D46" s="860" t="s">
        <v>372</v>
      </c>
      <c r="E46" s="859" t="s">
        <v>48</v>
      </c>
      <c r="F46" s="858" t="s">
        <v>7</v>
      </c>
      <c r="G46" s="643">
        <f t="shared" si="5"/>
        <v>1</v>
      </c>
      <c r="H46" s="366">
        <v>1</v>
      </c>
      <c r="I46" s="366">
        <v>5</v>
      </c>
      <c r="J46" s="366">
        <v>8</v>
      </c>
      <c r="K46" s="366">
        <v>8</v>
      </c>
      <c r="L46" s="366">
        <v>6</v>
      </c>
      <c r="M46" s="313">
        <v>1</v>
      </c>
      <c r="N46" s="313">
        <v>1</v>
      </c>
      <c r="O46" s="713">
        <v>0</v>
      </c>
      <c r="P46" s="753">
        <f t="shared" si="1"/>
        <v>249</v>
      </c>
      <c r="Q46" s="1119">
        <f t="shared" si="2"/>
        <v>30</v>
      </c>
      <c r="R46" s="81"/>
      <c r="S46" s="51"/>
      <c r="T46" s="192" t="str">
        <f t="shared" si="7"/>
        <v/>
      </c>
      <c r="U46" s="378" t="str">
        <f t="shared" si="3"/>
        <v xml:space="preserve"> </v>
      </c>
    </row>
    <row r="47" spans="2:30" ht="15" customHeight="1" x14ac:dyDescent="0.35">
      <c r="B47" s="461" t="s">
        <v>95</v>
      </c>
      <c r="C47" s="811">
        <v>1615</v>
      </c>
      <c r="D47" s="808" t="s">
        <v>260</v>
      </c>
      <c r="E47" s="702" t="s">
        <v>40</v>
      </c>
      <c r="F47" s="858" t="s">
        <v>7</v>
      </c>
      <c r="G47" s="643">
        <f t="shared" si="5"/>
        <v>1</v>
      </c>
      <c r="H47" s="366">
        <v>2</v>
      </c>
      <c r="I47" s="366">
        <v>5</v>
      </c>
      <c r="J47" s="366">
        <v>9</v>
      </c>
      <c r="K47" s="366">
        <v>8</v>
      </c>
      <c r="L47" s="366">
        <v>3</v>
      </c>
      <c r="M47" s="313">
        <v>1</v>
      </c>
      <c r="N47" s="313">
        <v>0</v>
      </c>
      <c r="O47" s="713">
        <v>2</v>
      </c>
      <c r="P47" s="753">
        <f t="shared" si="1"/>
        <v>242</v>
      </c>
      <c r="Q47" s="1119">
        <f t="shared" si="2"/>
        <v>30</v>
      </c>
      <c r="R47" s="81"/>
      <c r="S47" s="51"/>
      <c r="T47" s="192" t="str">
        <f t="shared" si="7"/>
        <v/>
      </c>
      <c r="U47" s="378" t="str">
        <f>IF(P47=0," ",IF(Q47&lt;&gt;30,"ERROR!"," "))</f>
        <v xml:space="preserve"> </v>
      </c>
    </row>
    <row r="48" spans="2:30" ht="15" customHeight="1" x14ac:dyDescent="0.35">
      <c r="B48" s="461" t="s">
        <v>95</v>
      </c>
      <c r="C48" s="811">
        <v>1983</v>
      </c>
      <c r="D48" s="808" t="s">
        <v>236</v>
      </c>
      <c r="E48" s="702" t="s">
        <v>40</v>
      </c>
      <c r="F48" s="858" t="s">
        <v>7</v>
      </c>
      <c r="G48" s="643">
        <f t="shared" si="5"/>
        <v>1</v>
      </c>
      <c r="H48" s="366">
        <v>0</v>
      </c>
      <c r="I48" s="366">
        <v>2</v>
      </c>
      <c r="J48" s="366">
        <v>10</v>
      </c>
      <c r="K48" s="366">
        <v>9</v>
      </c>
      <c r="L48" s="366">
        <v>8</v>
      </c>
      <c r="M48" s="313">
        <v>0</v>
      </c>
      <c r="N48" s="313">
        <v>0</v>
      </c>
      <c r="O48" s="713">
        <v>1</v>
      </c>
      <c r="P48" s="753">
        <f t="shared" si="1"/>
        <v>238</v>
      </c>
      <c r="Q48" s="1119">
        <f t="shared" si="2"/>
        <v>30</v>
      </c>
      <c r="R48" s="81"/>
      <c r="S48" s="51"/>
      <c r="T48" s="192" t="str">
        <f t="shared" si="7"/>
        <v/>
      </c>
      <c r="U48" s="378" t="str">
        <f>IF(P48=0," ",IF(Q48&lt;&gt;30,"ERROR!"," "))</f>
        <v xml:space="preserve"> </v>
      </c>
    </row>
    <row r="49" spans="2:23" ht="15" customHeight="1" x14ac:dyDescent="0.35">
      <c r="B49" s="461" t="s">
        <v>95</v>
      </c>
      <c r="C49" s="1056">
        <v>1863</v>
      </c>
      <c r="D49" s="860" t="s">
        <v>356</v>
      </c>
      <c r="E49" s="859" t="s">
        <v>53</v>
      </c>
      <c r="F49" s="858" t="s">
        <v>7</v>
      </c>
      <c r="G49" s="643">
        <f t="shared" si="5"/>
        <v>1</v>
      </c>
      <c r="H49" s="366">
        <v>0</v>
      </c>
      <c r="I49" s="366">
        <v>3</v>
      </c>
      <c r="J49" s="366">
        <v>5</v>
      </c>
      <c r="K49" s="366">
        <v>12</v>
      </c>
      <c r="L49" s="366">
        <v>4</v>
      </c>
      <c r="M49" s="313">
        <v>4</v>
      </c>
      <c r="N49" s="313">
        <v>1</v>
      </c>
      <c r="O49" s="713">
        <v>1</v>
      </c>
      <c r="P49" s="753">
        <f t="shared" si="1"/>
        <v>228</v>
      </c>
      <c r="Q49" s="1119">
        <f t="shared" si="2"/>
        <v>30</v>
      </c>
      <c r="R49" s="81"/>
      <c r="S49" s="51"/>
      <c r="T49" s="192" t="str">
        <f t="shared" si="7"/>
        <v/>
      </c>
      <c r="U49" s="378" t="str">
        <f>IF(P49=0," ",IF(Q49&lt;&gt;30,"ERROR!"," "))</f>
        <v xml:space="preserve"> </v>
      </c>
    </row>
    <row r="50" spans="2:23" ht="15" customHeight="1" thickBot="1" x14ac:dyDescent="0.4">
      <c r="B50" s="461" t="s">
        <v>95</v>
      </c>
      <c r="C50" s="825">
        <v>1984</v>
      </c>
      <c r="D50" s="810" t="s">
        <v>256</v>
      </c>
      <c r="E50" s="1094" t="s">
        <v>40</v>
      </c>
      <c r="F50" s="1060" t="s">
        <v>7</v>
      </c>
      <c r="G50" s="642">
        <f t="shared" si="5"/>
        <v>1</v>
      </c>
      <c r="H50" s="358">
        <v>1</v>
      </c>
      <c r="I50" s="358">
        <v>4</v>
      </c>
      <c r="J50" s="358">
        <v>5</v>
      </c>
      <c r="K50" s="358">
        <v>7</v>
      </c>
      <c r="L50" s="358">
        <v>5</v>
      </c>
      <c r="M50" s="1096">
        <v>2</v>
      </c>
      <c r="N50" s="1096">
        <v>0</v>
      </c>
      <c r="O50" s="1097">
        <v>6</v>
      </c>
      <c r="P50" s="1117">
        <f t="shared" si="1"/>
        <v>198</v>
      </c>
      <c r="Q50" s="1118">
        <f t="shared" si="2"/>
        <v>30</v>
      </c>
      <c r="R50" s="81"/>
      <c r="S50" s="51"/>
      <c r="T50" s="192" t="str">
        <f t="shared" si="7"/>
        <v/>
      </c>
      <c r="U50" s="378" t="str">
        <f>IF(P50=0," ",IF(Q50&lt;&gt;30,"ERROR!"," "))</f>
        <v xml:space="preserve"> </v>
      </c>
    </row>
    <row r="51" spans="2:23" ht="24.75" customHeight="1" thickBot="1" x14ac:dyDescent="0.4">
      <c r="C51" s="826">
        <f>COUNT(C8:C50)</f>
        <v>43</v>
      </c>
      <c r="D51" s="1126" t="s">
        <v>22</v>
      </c>
      <c r="E51" s="1164"/>
      <c r="F51" s="917" t="s">
        <v>24</v>
      </c>
      <c r="G51" s="918"/>
      <c r="H51" s="918"/>
      <c r="I51" s="918"/>
      <c r="J51" s="918"/>
      <c r="K51" s="918"/>
      <c r="L51" s="918"/>
      <c r="M51" s="918"/>
      <c r="N51" s="918"/>
      <c r="O51" s="918"/>
      <c r="P51" s="918"/>
      <c r="Q51" s="919"/>
      <c r="S51" s="170"/>
      <c r="T51" s="630"/>
    </row>
    <row r="52" spans="2:23" ht="6" customHeight="1" x14ac:dyDescent="0.35">
      <c r="D52" s="887"/>
      <c r="E52" s="849"/>
      <c r="F52" s="1073"/>
      <c r="G52" s="630"/>
      <c r="H52" s="239"/>
      <c r="I52" s="239"/>
      <c r="J52" s="239"/>
      <c r="K52" s="239"/>
      <c r="L52" s="239"/>
      <c r="M52" s="314"/>
      <c r="N52" s="315"/>
      <c r="O52" s="314"/>
      <c r="P52" s="632"/>
      <c r="Q52" s="384"/>
      <c r="S52" s="170"/>
      <c r="T52" s="630"/>
    </row>
    <row r="53" spans="2:23" ht="15" customHeight="1" x14ac:dyDescent="0.35">
      <c r="B53" s="228" t="s">
        <v>135</v>
      </c>
    </row>
    <row r="54" spans="2:23" ht="14.25" customHeight="1" thickBot="1" x14ac:dyDescent="0.4">
      <c r="D54" s="1165"/>
      <c r="E54" s="1166"/>
      <c r="F54" s="1073"/>
      <c r="G54" s="47"/>
      <c r="H54" s="248"/>
      <c r="I54" s="248"/>
      <c r="J54" s="248"/>
      <c r="K54" s="248"/>
      <c r="L54" s="248"/>
      <c r="M54" s="317"/>
      <c r="N54" s="318"/>
      <c r="O54" s="317"/>
      <c r="P54" s="249"/>
      <c r="Q54" s="385"/>
    </row>
    <row r="55" spans="2:23" ht="15.75" customHeight="1" x14ac:dyDescent="0.35">
      <c r="C55" s="850" t="e">
        <f>#REF!+C51+#REF!+#REF!+#REF!+#REF!+#REF!+#REF!</f>
        <v>#REF!</v>
      </c>
      <c r="D55" s="934" t="s">
        <v>108</v>
      </c>
      <c r="E55" s="935"/>
      <c r="F55" s="936"/>
    </row>
    <row r="56" spans="2:23" ht="15.75" customHeight="1" x14ac:dyDescent="0.35">
      <c r="C56" s="851" t="e">
        <f>PPC!C444</f>
        <v>#REF!</v>
      </c>
      <c r="D56" s="925" t="s">
        <v>110</v>
      </c>
      <c r="E56" s="926"/>
      <c r="F56" s="927"/>
    </row>
    <row r="57" spans="2:23" x14ac:dyDescent="0.35">
      <c r="C57" s="1167" t="e">
        <f>SUM(C55:C56)</f>
        <v>#REF!</v>
      </c>
      <c r="D57" s="925"/>
      <c r="E57" s="926"/>
      <c r="F57" s="927"/>
    </row>
    <row r="58" spans="2:23" ht="15.75" customHeight="1" x14ac:dyDescent="0.35">
      <c r="C58" s="811">
        <v>124</v>
      </c>
      <c r="D58" s="925" t="s">
        <v>109</v>
      </c>
      <c r="E58" s="926"/>
      <c r="F58" s="927"/>
    </row>
    <row r="59" spans="2:23" ht="15" thickBot="1" x14ac:dyDescent="0.4">
      <c r="C59" s="1168" t="e">
        <f>(C57/C58)</f>
        <v>#REF!</v>
      </c>
      <c r="D59" s="928" t="s">
        <v>113</v>
      </c>
      <c r="E59" s="929"/>
      <c r="F59" s="930"/>
    </row>
    <row r="60" spans="2:23" ht="15.75" customHeight="1" thickBot="1" x14ac:dyDescent="0.4">
      <c r="C60" s="931"/>
      <c r="D60" s="932"/>
      <c r="E60" s="932"/>
      <c r="F60" s="933"/>
    </row>
    <row r="61" spans="2:23" s="146" customFormat="1" ht="15.75" customHeight="1" x14ac:dyDescent="0.35">
      <c r="B61" s="228"/>
      <c r="C61" s="824" t="e">
        <f>#REF!</f>
        <v>#REF!</v>
      </c>
      <c r="D61" s="934" t="s">
        <v>128</v>
      </c>
      <c r="E61" s="935"/>
      <c r="F61" s="936"/>
      <c r="H61" s="229"/>
      <c r="I61" s="229"/>
      <c r="J61" s="229"/>
      <c r="K61" s="229"/>
      <c r="L61" s="229"/>
      <c r="M61" s="309"/>
      <c r="N61" s="310"/>
      <c r="O61" s="309"/>
      <c r="P61" s="234"/>
      <c r="Q61" s="380"/>
      <c r="R61" s="364"/>
      <c r="S61" s="364"/>
      <c r="T61" s="364"/>
      <c r="U61" s="364"/>
      <c r="V61" s="364"/>
      <c r="W61" s="364"/>
    </row>
    <row r="62" spans="2:23" s="146" customFormat="1" ht="15.75" customHeight="1" thickBot="1" x14ac:dyDescent="0.4">
      <c r="B62" s="228"/>
      <c r="C62" s="825" t="e">
        <f>#REF!</f>
        <v>#REF!</v>
      </c>
      <c r="D62" s="928" t="s">
        <v>129</v>
      </c>
      <c r="E62" s="929"/>
      <c r="F62" s="930"/>
      <c r="H62" s="229"/>
      <c r="I62" s="229"/>
      <c r="J62" s="229"/>
      <c r="K62" s="229"/>
      <c r="L62" s="229"/>
      <c r="M62" s="309"/>
      <c r="N62" s="310"/>
      <c r="O62" s="309"/>
      <c r="P62" s="234"/>
      <c r="Q62" s="380"/>
      <c r="R62" s="364"/>
      <c r="S62" s="364"/>
      <c r="T62" s="364"/>
      <c r="U62" s="364"/>
      <c r="V62" s="364"/>
      <c r="W62" s="364"/>
    </row>
  </sheetData>
  <mergeCells count="13">
    <mergeCell ref="B2:T2"/>
    <mergeCell ref="D56:F56"/>
    <mergeCell ref="D57:F57"/>
    <mergeCell ref="D5:P5"/>
    <mergeCell ref="D51:E51"/>
    <mergeCell ref="F51:Q51"/>
    <mergeCell ref="D58:F58"/>
    <mergeCell ref="D59:F59"/>
    <mergeCell ref="C60:F60"/>
    <mergeCell ref="D61:F61"/>
    <mergeCell ref="D62:F62"/>
    <mergeCell ref="Y7:Z7"/>
    <mergeCell ref="D55:F55"/>
  </mergeCells>
  <pageMargins left="0.23622047244094491" right="0.23622047244094491" top="0.74803149606299213" bottom="0.74803149606299213" header="0.31496062992125984" footer="0.31496062992125984"/>
  <pageSetup paperSize="9" scale="73" fitToHeight="2" orientation="landscape" horizontalDpi="360" verticalDpi="36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D59"/>
  <sheetViews>
    <sheetView topLeftCell="A37" zoomScale="80" zoomScaleNormal="80" workbookViewId="0">
      <selection activeCell="D53" sqref="D53"/>
    </sheetView>
  </sheetViews>
  <sheetFormatPr defaultColWidth="8.81640625" defaultRowHeight="14.5" x14ac:dyDescent="0.35"/>
  <cols>
    <col min="1" max="1" width="1.7265625" style="364" customWidth="1"/>
    <col min="2" max="2" width="6.26953125" style="228" customWidth="1"/>
    <col min="3" max="3" width="7.453125" style="823" customWidth="1"/>
    <col min="4" max="4" width="31.453125" style="146" customWidth="1"/>
    <col min="5" max="5" width="8.453125" style="822" customWidth="1"/>
    <col min="6" max="6" width="7.7265625" style="854" customWidth="1"/>
    <col min="7" max="7" width="9.26953125" style="146" customWidth="1"/>
    <col min="8" max="8" width="6.453125" style="229" customWidth="1"/>
    <col min="9" max="9" width="6.26953125" style="229" customWidth="1"/>
    <col min="10" max="10" width="6.453125" style="229" customWidth="1"/>
    <col min="11" max="12" width="6.26953125" style="229" customWidth="1"/>
    <col min="13" max="13" width="6.453125" style="309" customWidth="1"/>
    <col min="14" max="14" width="7.453125" style="310" customWidth="1"/>
    <col min="15" max="15" width="7.1796875" style="309" customWidth="1"/>
    <col min="16" max="16" width="10" style="234" customWidth="1"/>
    <col min="17" max="17" width="10" style="380" customWidth="1"/>
    <col min="18" max="18" width="1.26953125" style="364" customWidth="1"/>
    <col min="19" max="19" width="12.7265625" style="364" customWidth="1"/>
    <col min="20" max="20" width="9.54296875" style="364" customWidth="1"/>
    <col min="21" max="21" width="13.1796875" style="364" customWidth="1"/>
    <col min="22" max="28" width="8.81640625" style="364"/>
    <col min="29" max="29" width="30.54296875" style="364" customWidth="1"/>
    <col min="30" max="16384" width="8.81640625" style="364"/>
  </cols>
  <sheetData>
    <row r="1" spans="2:30" ht="15" thickBot="1" x14ac:dyDescent="0.4"/>
    <row r="2" spans="2:30" s="323" customFormat="1" ht="26.25" customHeight="1" thickBot="1" x14ac:dyDescent="0.4">
      <c r="B2" s="898" t="s">
        <v>298</v>
      </c>
      <c r="C2" s="899"/>
      <c r="D2" s="899"/>
      <c r="E2" s="899"/>
      <c r="F2" s="899"/>
      <c r="G2" s="899"/>
      <c r="H2" s="899"/>
      <c r="I2" s="899"/>
      <c r="J2" s="899"/>
      <c r="K2" s="899"/>
      <c r="L2" s="899"/>
      <c r="M2" s="899"/>
      <c r="N2" s="899"/>
      <c r="O2" s="899"/>
      <c r="P2" s="899"/>
      <c r="Q2" s="899"/>
      <c r="R2" s="899"/>
      <c r="S2" s="899"/>
      <c r="T2" s="900"/>
    </row>
    <row r="3" spans="2:30" ht="9" customHeight="1" x14ac:dyDescent="0.35"/>
    <row r="4" spans="2:30" ht="14.15" customHeight="1" thickBot="1" x14ac:dyDescent="0.4"/>
    <row r="5" spans="2:30" ht="30" customHeight="1" thickBot="1" x14ac:dyDescent="0.4">
      <c r="D5" s="901" t="s">
        <v>13</v>
      </c>
      <c r="E5" s="902"/>
      <c r="F5" s="902"/>
      <c r="G5" s="902"/>
      <c r="H5" s="902"/>
      <c r="I5" s="902"/>
      <c r="J5" s="902"/>
      <c r="K5" s="902"/>
      <c r="L5" s="902"/>
      <c r="M5" s="902"/>
      <c r="N5" s="902"/>
      <c r="O5" s="902"/>
      <c r="P5" s="903"/>
    </row>
    <row r="6" spans="2:30" ht="35.25" customHeight="1" thickBot="1" x14ac:dyDescent="0.4">
      <c r="C6" s="1177" t="s">
        <v>1</v>
      </c>
      <c r="D6" s="1021" t="s">
        <v>0</v>
      </c>
      <c r="E6" s="1178" t="s">
        <v>37</v>
      </c>
      <c r="F6" s="1070" t="s">
        <v>52</v>
      </c>
      <c r="G6" s="1179"/>
      <c r="H6" s="1180" t="s">
        <v>17</v>
      </c>
      <c r="I6" s="1180">
        <v>10</v>
      </c>
      <c r="J6" s="1180">
        <v>9</v>
      </c>
      <c r="K6" s="1180">
        <v>8</v>
      </c>
      <c r="L6" s="1180">
        <v>7</v>
      </c>
      <c r="M6" s="1181">
        <v>6</v>
      </c>
      <c r="N6" s="1182">
        <v>5</v>
      </c>
      <c r="O6" s="1183">
        <v>0</v>
      </c>
      <c r="P6" s="1104" t="s">
        <v>3</v>
      </c>
      <c r="Q6" s="1184" t="s">
        <v>18</v>
      </c>
      <c r="R6" s="631"/>
      <c r="S6" s="153" t="s">
        <v>20</v>
      </c>
      <c r="T6" s="176" t="s">
        <v>21</v>
      </c>
      <c r="U6" s="376" t="s">
        <v>157</v>
      </c>
    </row>
    <row r="7" spans="2:30" ht="15.75" customHeight="1" thickBot="1" x14ac:dyDescent="0.4">
      <c r="B7" s="461" t="s">
        <v>96</v>
      </c>
      <c r="C7" s="1185">
        <v>1500</v>
      </c>
      <c r="D7" s="1009" t="s">
        <v>223</v>
      </c>
      <c r="E7" s="1186" t="s">
        <v>48</v>
      </c>
      <c r="F7" s="1066" t="s">
        <v>8</v>
      </c>
      <c r="G7" s="732">
        <v>5</v>
      </c>
      <c r="H7" s="1187">
        <v>16</v>
      </c>
      <c r="I7" s="1187">
        <v>11</v>
      </c>
      <c r="J7" s="1187">
        <v>3</v>
      </c>
      <c r="K7" s="1187">
        <v>0</v>
      </c>
      <c r="L7" s="1187">
        <v>0</v>
      </c>
      <c r="M7" s="1188">
        <v>0</v>
      </c>
      <c r="N7" s="1188">
        <v>0</v>
      </c>
      <c r="O7" s="1189">
        <v>0</v>
      </c>
      <c r="P7" s="1190">
        <f t="shared" ref="P7:P38" si="0">(H7*10)+(I7*10)+(J7*9)+(K7*8)+(L7*7)+(M7*6)+(N7*5)</f>
        <v>297</v>
      </c>
      <c r="Q7" s="1191">
        <f t="shared" ref="Q7:Q38" si="1">SUM(H7:O7)</f>
        <v>30</v>
      </c>
      <c r="R7" s="146"/>
      <c r="S7" s="805"/>
      <c r="T7" s="805"/>
      <c r="U7" s="400" t="str">
        <f>IF(P7=0," ",IF(Q7&lt;&gt;30,"ERROR!"," "))</f>
        <v xml:space="preserve"> </v>
      </c>
      <c r="Y7" s="890" t="s">
        <v>238</v>
      </c>
      <c r="Z7" s="891"/>
      <c r="AB7" s="813"/>
      <c r="AC7" s="814"/>
      <c r="AD7" s="813"/>
    </row>
    <row r="8" spans="2:30" ht="15.75" customHeight="1" x14ac:dyDescent="0.35">
      <c r="B8" s="461" t="s">
        <v>96</v>
      </c>
      <c r="C8" s="824">
        <v>1783</v>
      </c>
      <c r="D8" s="817" t="s">
        <v>231</v>
      </c>
      <c r="E8" s="1047" t="s">
        <v>53</v>
      </c>
      <c r="F8" s="1059" t="s">
        <v>4</v>
      </c>
      <c r="G8" s="639">
        <v>4</v>
      </c>
      <c r="H8" s="1192">
        <v>14</v>
      </c>
      <c r="I8" s="1192">
        <v>13</v>
      </c>
      <c r="J8" s="1192">
        <v>3</v>
      </c>
      <c r="K8" s="1192">
        <v>0</v>
      </c>
      <c r="L8" s="1192">
        <v>0</v>
      </c>
      <c r="M8" s="1193">
        <v>0</v>
      </c>
      <c r="N8" s="1193">
        <v>0</v>
      </c>
      <c r="O8" s="1089">
        <v>0</v>
      </c>
      <c r="P8" s="1115">
        <f t="shared" si="0"/>
        <v>297</v>
      </c>
      <c r="Q8" s="755">
        <f t="shared" si="1"/>
        <v>30</v>
      </c>
      <c r="R8" s="146"/>
      <c r="S8" s="805"/>
      <c r="T8" s="805"/>
      <c r="U8" s="400"/>
      <c r="Y8" s="704" t="s">
        <v>5</v>
      </c>
      <c r="Z8" s="703">
        <v>3</v>
      </c>
      <c r="AB8" s="813"/>
      <c r="AC8" s="814"/>
      <c r="AD8" s="813"/>
    </row>
    <row r="9" spans="2:30" ht="15.75" customHeight="1" x14ac:dyDescent="0.35">
      <c r="B9" s="461" t="s">
        <v>96</v>
      </c>
      <c r="C9" s="811">
        <v>1786</v>
      </c>
      <c r="D9" s="808" t="s">
        <v>222</v>
      </c>
      <c r="E9" s="853" t="s">
        <v>49</v>
      </c>
      <c r="F9" s="861" t="s">
        <v>4</v>
      </c>
      <c r="G9" s="643">
        <v>4</v>
      </c>
      <c r="H9" s="247">
        <v>10</v>
      </c>
      <c r="I9" s="247">
        <v>13</v>
      </c>
      <c r="J9" s="247">
        <v>7</v>
      </c>
      <c r="K9" s="247">
        <v>0</v>
      </c>
      <c r="L9" s="247">
        <v>0</v>
      </c>
      <c r="M9" s="316">
        <v>0</v>
      </c>
      <c r="N9" s="316">
        <v>0</v>
      </c>
      <c r="O9" s="713">
        <v>0</v>
      </c>
      <c r="P9" s="753">
        <f t="shared" si="0"/>
        <v>293</v>
      </c>
      <c r="Q9" s="756">
        <f t="shared" si="1"/>
        <v>30</v>
      </c>
      <c r="R9" s="146"/>
      <c r="S9" s="805"/>
      <c r="T9" s="805"/>
      <c r="U9" s="400" t="str">
        <f t="shared" ref="U9:U57" si="2">IF(P9=0," ",IF(Q9&lt;&gt;30,"ERROR!"," "))</f>
        <v xml:space="preserve"> </v>
      </c>
      <c r="Y9" s="704" t="s">
        <v>6</v>
      </c>
      <c r="Z9" s="703">
        <v>2</v>
      </c>
      <c r="AB9" s="813"/>
      <c r="AC9" s="814"/>
      <c r="AD9" s="813"/>
    </row>
    <row r="10" spans="2:30" ht="15.75" customHeight="1" thickBot="1" x14ac:dyDescent="0.4">
      <c r="B10" s="461" t="s">
        <v>96</v>
      </c>
      <c r="C10" s="811">
        <v>1041</v>
      </c>
      <c r="D10" s="808" t="s">
        <v>232</v>
      </c>
      <c r="E10" s="702" t="s">
        <v>53</v>
      </c>
      <c r="F10" s="858" t="s">
        <v>4</v>
      </c>
      <c r="G10" s="643">
        <v>4</v>
      </c>
      <c r="H10" s="247">
        <v>9</v>
      </c>
      <c r="I10" s="247">
        <v>16</v>
      </c>
      <c r="J10" s="247">
        <v>4</v>
      </c>
      <c r="K10" s="247">
        <v>0</v>
      </c>
      <c r="L10" s="247">
        <v>1</v>
      </c>
      <c r="M10" s="316">
        <v>0</v>
      </c>
      <c r="N10" s="316">
        <v>0</v>
      </c>
      <c r="O10" s="713">
        <v>0</v>
      </c>
      <c r="P10" s="753">
        <f t="shared" si="0"/>
        <v>293</v>
      </c>
      <c r="Q10" s="756">
        <f t="shared" si="1"/>
        <v>30</v>
      </c>
      <c r="R10" s="146"/>
      <c r="S10" s="805"/>
      <c r="T10" s="805"/>
      <c r="U10" s="400" t="str">
        <f t="shared" si="2"/>
        <v xml:space="preserve"> </v>
      </c>
      <c r="Y10" s="706" t="s">
        <v>7</v>
      </c>
      <c r="Z10" s="705">
        <v>1</v>
      </c>
      <c r="AB10" s="813"/>
      <c r="AC10" s="814"/>
      <c r="AD10" s="813"/>
    </row>
    <row r="11" spans="2:30" ht="15.75" customHeight="1" x14ac:dyDescent="0.35">
      <c r="B11" s="461" t="s">
        <v>96</v>
      </c>
      <c r="C11" s="1056">
        <v>1266</v>
      </c>
      <c r="D11" s="860" t="s">
        <v>349</v>
      </c>
      <c r="E11" s="859" t="s">
        <v>53</v>
      </c>
      <c r="F11" s="858" t="s">
        <v>4</v>
      </c>
      <c r="G11" s="643">
        <v>4</v>
      </c>
      <c r="H11" s="247">
        <v>8</v>
      </c>
      <c r="I11" s="247">
        <v>15</v>
      </c>
      <c r="J11" s="247">
        <v>7</v>
      </c>
      <c r="K11" s="247">
        <v>0</v>
      </c>
      <c r="L11" s="247">
        <v>0</v>
      </c>
      <c r="M11" s="316">
        <v>0</v>
      </c>
      <c r="N11" s="316">
        <v>0</v>
      </c>
      <c r="O11" s="713">
        <v>0</v>
      </c>
      <c r="P11" s="753">
        <f t="shared" si="0"/>
        <v>293</v>
      </c>
      <c r="Q11" s="756">
        <f t="shared" si="1"/>
        <v>30</v>
      </c>
      <c r="S11" s="805"/>
      <c r="T11" s="805"/>
      <c r="U11" s="400" t="str">
        <f t="shared" si="2"/>
        <v xml:space="preserve"> </v>
      </c>
      <c r="AB11" s="813"/>
      <c r="AC11" s="814"/>
      <c r="AD11" s="813"/>
    </row>
    <row r="12" spans="2:30" ht="15.75" customHeight="1" thickBot="1" x14ac:dyDescent="0.4">
      <c r="B12" s="461" t="s">
        <v>96</v>
      </c>
      <c r="C12" s="825">
        <v>786</v>
      </c>
      <c r="D12" s="810" t="s">
        <v>227</v>
      </c>
      <c r="E12" s="1094" t="s">
        <v>48</v>
      </c>
      <c r="F12" s="1060" t="s">
        <v>4</v>
      </c>
      <c r="G12" s="642">
        <v>4</v>
      </c>
      <c r="H12" s="1194">
        <v>6</v>
      </c>
      <c r="I12" s="1194">
        <v>17</v>
      </c>
      <c r="J12" s="1194">
        <v>7</v>
      </c>
      <c r="K12" s="1194">
        <v>0</v>
      </c>
      <c r="L12" s="1194">
        <v>0</v>
      </c>
      <c r="M12" s="1195">
        <v>0</v>
      </c>
      <c r="N12" s="1195">
        <v>0</v>
      </c>
      <c r="O12" s="1097">
        <v>0</v>
      </c>
      <c r="P12" s="1117">
        <f t="shared" si="0"/>
        <v>293</v>
      </c>
      <c r="Q12" s="1161">
        <f t="shared" si="1"/>
        <v>30</v>
      </c>
      <c r="S12" s="62"/>
      <c r="T12" s="718"/>
      <c r="U12" s="378"/>
      <c r="AB12" s="815">
        <v>1314</v>
      </c>
      <c r="AC12" s="816" t="s">
        <v>283</v>
      </c>
      <c r="AD12" s="815" t="s">
        <v>44</v>
      </c>
    </row>
    <row r="13" spans="2:30" ht="15.75" customHeight="1" x14ac:dyDescent="0.3">
      <c r="B13" s="461" t="s">
        <v>96</v>
      </c>
      <c r="C13" s="824">
        <v>921</v>
      </c>
      <c r="D13" s="817" t="s">
        <v>225</v>
      </c>
      <c r="E13" s="1047" t="s">
        <v>48</v>
      </c>
      <c r="F13" s="1059" t="s">
        <v>5</v>
      </c>
      <c r="G13" s="639">
        <f t="shared" ref="G13:G57" si="3">VLOOKUP(F13,$Y$7:$Z$10,2,FALSE)</f>
        <v>3</v>
      </c>
      <c r="H13" s="1192">
        <v>1</v>
      </c>
      <c r="I13" s="1192">
        <v>17</v>
      </c>
      <c r="J13" s="1192">
        <v>12</v>
      </c>
      <c r="K13" s="1192">
        <v>0</v>
      </c>
      <c r="L13" s="1192">
        <v>0</v>
      </c>
      <c r="M13" s="1193">
        <v>0</v>
      </c>
      <c r="N13" s="1193">
        <v>0</v>
      </c>
      <c r="O13" s="1089">
        <v>0</v>
      </c>
      <c r="P13" s="1115">
        <f t="shared" si="0"/>
        <v>288</v>
      </c>
      <c r="Q13" s="755">
        <f t="shared" si="1"/>
        <v>30</v>
      </c>
      <c r="R13" s="81"/>
      <c r="S13" s="51"/>
      <c r="T13" s="163" t="str">
        <f t="shared" ref="T13:T23" si="4">IF(S13="yes","HM","")</f>
        <v/>
      </c>
      <c r="U13" s="378" t="str">
        <f t="shared" si="2"/>
        <v xml:space="preserve"> </v>
      </c>
      <c r="AB13" s="815">
        <v>2582</v>
      </c>
      <c r="AC13" s="816" t="s">
        <v>311</v>
      </c>
      <c r="AD13" s="813" t="s">
        <v>48</v>
      </c>
    </row>
    <row r="14" spans="2:30" ht="15.75" customHeight="1" x14ac:dyDescent="0.3">
      <c r="B14" s="461" t="s">
        <v>96</v>
      </c>
      <c r="C14" s="811">
        <v>2296</v>
      </c>
      <c r="D14" s="808" t="s">
        <v>224</v>
      </c>
      <c r="E14" s="702" t="s">
        <v>48</v>
      </c>
      <c r="F14" s="858" t="s">
        <v>5</v>
      </c>
      <c r="G14" s="643">
        <f t="shared" si="3"/>
        <v>3</v>
      </c>
      <c r="H14" s="247">
        <v>11</v>
      </c>
      <c r="I14" s="247">
        <v>8</v>
      </c>
      <c r="J14" s="247">
        <v>9</v>
      </c>
      <c r="K14" s="247">
        <v>2</v>
      </c>
      <c r="L14" s="247">
        <v>0</v>
      </c>
      <c r="M14" s="316">
        <v>0</v>
      </c>
      <c r="N14" s="316">
        <v>0</v>
      </c>
      <c r="O14" s="713">
        <v>0</v>
      </c>
      <c r="P14" s="753">
        <f t="shared" si="0"/>
        <v>287</v>
      </c>
      <c r="Q14" s="756">
        <f t="shared" si="1"/>
        <v>30</v>
      </c>
      <c r="R14" s="355"/>
      <c r="S14" s="51"/>
      <c r="T14" s="163" t="str">
        <f t="shared" si="4"/>
        <v/>
      </c>
      <c r="U14" s="378" t="str">
        <f t="shared" si="2"/>
        <v xml:space="preserve"> </v>
      </c>
      <c r="AB14" s="813"/>
      <c r="AC14" s="814"/>
      <c r="AD14" s="815"/>
    </row>
    <row r="15" spans="2:30" ht="15.75" customHeight="1" x14ac:dyDescent="0.35">
      <c r="B15" s="461" t="s">
        <v>96</v>
      </c>
      <c r="C15" s="811">
        <v>1314</v>
      </c>
      <c r="D15" s="808" t="s">
        <v>332</v>
      </c>
      <c r="E15" s="702" t="s">
        <v>44</v>
      </c>
      <c r="F15" s="858" t="s">
        <v>5</v>
      </c>
      <c r="G15" s="643">
        <f t="shared" si="3"/>
        <v>3</v>
      </c>
      <c r="H15" s="247">
        <v>4</v>
      </c>
      <c r="I15" s="247">
        <v>14</v>
      </c>
      <c r="J15" s="247">
        <v>11</v>
      </c>
      <c r="K15" s="247">
        <v>1</v>
      </c>
      <c r="L15" s="247">
        <v>0</v>
      </c>
      <c r="M15" s="316">
        <v>0</v>
      </c>
      <c r="N15" s="316">
        <v>0</v>
      </c>
      <c r="O15" s="713">
        <v>0</v>
      </c>
      <c r="P15" s="753">
        <f t="shared" si="0"/>
        <v>287</v>
      </c>
      <c r="Q15" s="756">
        <f t="shared" si="1"/>
        <v>30</v>
      </c>
      <c r="R15" s="355"/>
      <c r="S15" s="51"/>
      <c r="T15" s="163" t="str">
        <f t="shared" si="4"/>
        <v/>
      </c>
      <c r="U15" s="378" t="str">
        <f t="shared" si="2"/>
        <v xml:space="preserve"> </v>
      </c>
      <c r="AB15" s="815"/>
      <c r="AC15" s="816"/>
      <c r="AD15" s="815"/>
    </row>
    <row r="16" spans="2:30" ht="15.75" customHeight="1" x14ac:dyDescent="0.3">
      <c r="B16" s="461" t="s">
        <v>96</v>
      </c>
      <c r="C16" s="865">
        <v>1954</v>
      </c>
      <c r="D16" s="808" t="s">
        <v>296</v>
      </c>
      <c r="E16" s="702" t="s">
        <v>53</v>
      </c>
      <c r="F16" s="858" t="s">
        <v>5</v>
      </c>
      <c r="G16" s="643">
        <f t="shared" si="3"/>
        <v>3</v>
      </c>
      <c r="H16" s="247">
        <v>8</v>
      </c>
      <c r="I16" s="247">
        <v>10</v>
      </c>
      <c r="J16" s="247">
        <v>10</v>
      </c>
      <c r="K16" s="247">
        <v>2</v>
      </c>
      <c r="L16" s="247">
        <v>0</v>
      </c>
      <c r="M16" s="316">
        <v>0</v>
      </c>
      <c r="N16" s="316">
        <v>0</v>
      </c>
      <c r="O16" s="713">
        <v>0</v>
      </c>
      <c r="P16" s="753">
        <f t="shared" si="0"/>
        <v>286</v>
      </c>
      <c r="Q16" s="756">
        <f t="shared" si="1"/>
        <v>30</v>
      </c>
      <c r="R16" s="355"/>
      <c r="S16" s="51"/>
      <c r="T16" s="163" t="str">
        <f t="shared" si="4"/>
        <v/>
      </c>
      <c r="U16" s="378" t="str">
        <f t="shared" si="2"/>
        <v xml:space="preserve"> </v>
      </c>
      <c r="AB16" s="813">
        <v>1982</v>
      </c>
      <c r="AC16" s="814" t="s">
        <v>286</v>
      </c>
      <c r="AD16" s="815" t="s">
        <v>281</v>
      </c>
    </row>
    <row r="17" spans="2:30" ht="15.75" customHeight="1" x14ac:dyDescent="0.3">
      <c r="B17" s="461" t="s">
        <v>96</v>
      </c>
      <c r="C17" s="811">
        <v>1475</v>
      </c>
      <c r="D17" s="808" t="s">
        <v>230</v>
      </c>
      <c r="E17" s="702" t="s">
        <v>48</v>
      </c>
      <c r="F17" s="858" t="s">
        <v>5</v>
      </c>
      <c r="G17" s="643">
        <f t="shared" si="3"/>
        <v>3</v>
      </c>
      <c r="H17" s="247">
        <v>4</v>
      </c>
      <c r="I17" s="247">
        <v>11</v>
      </c>
      <c r="J17" s="247">
        <v>13</v>
      </c>
      <c r="K17" s="247">
        <v>2</v>
      </c>
      <c r="L17" s="247">
        <v>0</v>
      </c>
      <c r="M17" s="316">
        <v>0</v>
      </c>
      <c r="N17" s="316">
        <v>0</v>
      </c>
      <c r="O17" s="713">
        <v>0</v>
      </c>
      <c r="P17" s="753">
        <f t="shared" si="0"/>
        <v>283</v>
      </c>
      <c r="Q17" s="756">
        <f t="shared" si="1"/>
        <v>30</v>
      </c>
      <c r="R17" s="355"/>
      <c r="S17" s="51"/>
      <c r="T17" s="163" t="str">
        <f>IF(S17="yes","HM","")</f>
        <v/>
      </c>
      <c r="U17" s="378" t="str">
        <f>IF(P17=0," ",IF(Q17&lt;&gt;30,"ERROR!"," "))</f>
        <v xml:space="preserve"> </v>
      </c>
      <c r="AB17" s="813">
        <v>1984</v>
      </c>
      <c r="AC17" s="814" t="s">
        <v>316</v>
      </c>
      <c r="AD17" s="813" t="s">
        <v>281</v>
      </c>
    </row>
    <row r="18" spans="2:30" ht="15.75" customHeight="1" x14ac:dyDescent="0.3">
      <c r="B18" s="461" t="s">
        <v>96</v>
      </c>
      <c r="C18" s="811">
        <v>1569</v>
      </c>
      <c r="D18" s="808" t="s">
        <v>335</v>
      </c>
      <c r="E18" s="702" t="s">
        <v>53</v>
      </c>
      <c r="F18" s="858" t="s">
        <v>5</v>
      </c>
      <c r="G18" s="643">
        <f t="shared" si="3"/>
        <v>3</v>
      </c>
      <c r="H18" s="247">
        <v>5</v>
      </c>
      <c r="I18" s="247">
        <v>11</v>
      </c>
      <c r="J18" s="247">
        <v>10</v>
      </c>
      <c r="K18" s="247">
        <v>4</v>
      </c>
      <c r="L18" s="247">
        <v>0</v>
      </c>
      <c r="M18" s="316">
        <v>0</v>
      </c>
      <c r="N18" s="316">
        <v>0</v>
      </c>
      <c r="O18" s="713">
        <v>0</v>
      </c>
      <c r="P18" s="753">
        <f t="shared" si="0"/>
        <v>282</v>
      </c>
      <c r="Q18" s="756">
        <f t="shared" si="1"/>
        <v>30</v>
      </c>
      <c r="R18" s="355"/>
      <c r="S18" s="51"/>
      <c r="T18" s="163"/>
      <c r="U18" s="378"/>
      <c r="AB18" s="813">
        <v>1983</v>
      </c>
      <c r="AC18" s="814" t="s">
        <v>315</v>
      </c>
      <c r="AD18" s="813" t="s">
        <v>281</v>
      </c>
    </row>
    <row r="19" spans="2:30" ht="15.75" customHeight="1" x14ac:dyDescent="0.3">
      <c r="B19" s="461"/>
      <c r="C19" s="811">
        <v>1383</v>
      </c>
      <c r="D19" s="808" t="s">
        <v>252</v>
      </c>
      <c r="E19" s="702" t="s">
        <v>49</v>
      </c>
      <c r="F19" s="858" t="s">
        <v>5</v>
      </c>
      <c r="G19" s="643">
        <f t="shared" si="3"/>
        <v>3</v>
      </c>
      <c r="H19" s="247">
        <v>4</v>
      </c>
      <c r="I19" s="247">
        <v>11</v>
      </c>
      <c r="J19" s="247">
        <v>12</v>
      </c>
      <c r="K19" s="247">
        <v>3</v>
      </c>
      <c r="L19" s="247">
        <v>0</v>
      </c>
      <c r="M19" s="316">
        <v>0</v>
      </c>
      <c r="N19" s="316">
        <v>0</v>
      </c>
      <c r="O19" s="713">
        <v>0</v>
      </c>
      <c r="P19" s="753">
        <f t="shared" si="0"/>
        <v>282</v>
      </c>
      <c r="Q19" s="756">
        <f t="shared" si="1"/>
        <v>30</v>
      </c>
      <c r="R19" s="355"/>
      <c r="S19" s="51"/>
      <c r="T19" s="163"/>
      <c r="U19" s="378"/>
      <c r="AB19" s="813"/>
      <c r="AC19" s="814"/>
      <c r="AD19" s="813"/>
    </row>
    <row r="20" spans="2:30" ht="15.75" customHeight="1" x14ac:dyDescent="0.3">
      <c r="B20" s="461" t="s">
        <v>96</v>
      </c>
      <c r="C20" s="811">
        <v>1281</v>
      </c>
      <c r="D20" s="808" t="s">
        <v>233</v>
      </c>
      <c r="E20" s="702" t="s">
        <v>41</v>
      </c>
      <c r="F20" s="858" t="s">
        <v>5</v>
      </c>
      <c r="G20" s="643">
        <f t="shared" si="3"/>
        <v>3</v>
      </c>
      <c r="H20" s="247">
        <v>6</v>
      </c>
      <c r="I20" s="247">
        <v>10</v>
      </c>
      <c r="J20" s="247">
        <v>8</v>
      </c>
      <c r="K20" s="247">
        <v>6</v>
      </c>
      <c r="L20" s="247">
        <v>0</v>
      </c>
      <c r="M20" s="316">
        <v>0</v>
      </c>
      <c r="N20" s="316">
        <v>0</v>
      </c>
      <c r="O20" s="713">
        <v>0</v>
      </c>
      <c r="P20" s="753">
        <f t="shared" si="0"/>
        <v>280</v>
      </c>
      <c r="Q20" s="756">
        <f t="shared" si="1"/>
        <v>30</v>
      </c>
      <c r="R20" s="355"/>
      <c r="S20" s="51"/>
      <c r="T20" s="163" t="str">
        <f>IF(S20="yes","HM","")</f>
        <v/>
      </c>
      <c r="U20" s="378"/>
      <c r="AB20" s="813"/>
      <c r="AC20" s="814"/>
      <c r="AD20" s="813"/>
    </row>
    <row r="21" spans="2:30" ht="15.75" customHeight="1" x14ac:dyDescent="0.3">
      <c r="B21" s="461" t="s">
        <v>96</v>
      </c>
      <c r="C21" s="811">
        <v>2105</v>
      </c>
      <c r="D21" s="808" t="s">
        <v>308</v>
      </c>
      <c r="E21" s="702" t="s">
        <v>48</v>
      </c>
      <c r="F21" s="858" t="s">
        <v>5</v>
      </c>
      <c r="G21" s="643">
        <f t="shared" si="3"/>
        <v>3</v>
      </c>
      <c r="H21" s="247">
        <v>4</v>
      </c>
      <c r="I21" s="247">
        <v>9</v>
      </c>
      <c r="J21" s="247">
        <v>14</v>
      </c>
      <c r="K21" s="247">
        <v>1</v>
      </c>
      <c r="L21" s="247">
        <v>2</v>
      </c>
      <c r="M21" s="316">
        <v>0</v>
      </c>
      <c r="N21" s="316">
        <v>0</v>
      </c>
      <c r="O21" s="713">
        <v>0</v>
      </c>
      <c r="P21" s="753">
        <f t="shared" si="0"/>
        <v>278</v>
      </c>
      <c r="Q21" s="756">
        <f t="shared" si="1"/>
        <v>30</v>
      </c>
      <c r="R21" s="355"/>
      <c r="S21" s="51"/>
      <c r="T21" s="163" t="str">
        <f>IF(S21="yes","HM","")</f>
        <v/>
      </c>
      <c r="U21" s="378"/>
      <c r="AB21" s="813"/>
      <c r="AC21" s="814"/>
      <c r="AD21" s="813"/>
    </row>
    <row r="22" spans="2:30" ht="15.75" customHeight="1" x14ac:dyDescent="0.3">
      <c r="B22" s="461" t="s">
        <v>96</v>
      </c>
      <c r="C22" s="811">
        <v>999</v>
      </c>
      <c r="D22" s="808" t="s">
        <v>313</v>
      </c>
      <c r="E22" s="702" t="s">
        <v>48</v>
      </c>
      <c r="F22" s="858" t="s">
        <v>5</v>
      </c>
      <c r="G22" s="643">
        <f t="shared" si="3"/>
        <v>3</v>
      </c>
      <c r="H22" s="247">
        <v>3</v>
      </c>
      <c r="I22" s="247">
        <v>13</v>
      </c>
      <c r="J22" s="247">
        <v>10</v>
      </c>
      <c r="K22" s="247">
        <v>2</v>
      </c>
      <c r="L22" s="247">
        <v>0</v>
      </c>
      <c r="M22" s="316">
        <v>2</v>
      </c>
      <c r="N22" s="316">
        <v>0</v>
      </c>
      <c r="O22" s="713">
        <v>0</v>
      </c>
      <c r="P22" s="753">
        <f t="shared" si="0"/>
        <v>278</v>
      </c>
      <c r="Q22" s="756">
        <f t="shared" si="1"/>
        <v>30</v>
      </c>
      <c r="R22" s="355"/>
      <c r="S22" s="51"/>
      <c r="T22" s="163" t="str">
        <f t="shared" si="4"/>
        <v/>
      </c>
      <c r="U22" s="378" t="str">
        <f t="shared" si="2"/>
        <v xml:space="preserve"> </v>
      </c>
      <c r="AB22" s="815">
        <v>1786</v>
      </c>
      <c r="AC22" s="816" t="s">
        <v>289</v>
      </c>
      <c r="AD22" s="813" t="s">
        <v>49</v>
      </c>
    </row>
    <row r="23" spans="2:30" ht="15.75" customHeight="1" x14ac:dyDescent="0.3">
      <c r="B23" s="461" t="s">
        <v>96</v>
      </c>
      <c r="C23" s="811">
        <v>1465</v>
      </c>
      <c r="D23" s="808" t="s">
        <v>229</v>
      </c>
      <c r="E23" s="853" t="s">
        <v>49</v>
      </c>
      <c r="F23" s="861" t="s">
        <v>5</v>
      </c>
      <c r="G23" s="643">
        <f t="shared" si="3"/>
        <v>3</v>
      </c>
      <c r="H23" s="247">
        <v>8</v>
      </c>
      <c r="I23" s="247">
        <v>8</v>
      </c>
      <c r="J23" s="247">
        <v>11</v>
      </c>
      <c r="K23" s="247">
        <v>2</v>
      </c>
      <c r="L23" s="247">
        <v>0</v>
      </c>
      <c r="M23" s="316">
        <v>0</v>
      </c>
      <c r="N23" s="316">
        <v>0</v>
      </c>
      <c r="O23" s="713">
        <v>1</v>
      </c>
      <c r="P23" s="753">
        <f t="shared" si="0"/>
        <v>275</v>
      </c>
      <c r="Q23" s="756">
        <f t="shared" si="1"/>
        <v>30</v>
      </c>
      <c r="R23" s="81"/>
      <c r="S23" s="51"/>
      <c r="T23" s="163" t="str">
        <f t="shared" si="4"/>
        <v/>
      </c>
      <c r="U23" s="378" t="str">
        <f t="shared" si="2"/>
        <v xml:space="preserve"> </v>
      </c>
      <c r="AB23" s="813">
        <v>1225</v>
      </c>
      <c r="AC23" s="814" t="s">
        <v>290</v>
      </c>
      <c r="AD23" s="813" t="s">
        <v>49</v>
      </c>
    </row>
    <row r="24" spans="2:30" ht="15.75" customHeight="1" thickBot="1" x14ac:dyDescent="0.4">
      <c r="B24" s="461" t="s">
        <v>96</v>
      </c>
      <c r="C24" s="1057">
        <v>1256</v>
      </c>
      <c r="D24" s="888" t="s">
        <v>292</v>
      </c>
      <c r="E24" s="1094" t="s">
        <v>281</v>
      </c>
      <c r="F24" s="1158" t="s">
        <v>5</v>
      </c>
      <c r="G24" s="642">
        <f t="shared" si="3"/>
        <v>3</v>
      </c>
      <c r="H24" s="1194">
        <v>2</v>
      </c>
      <c r="I24" s="1194">
        <v>12</v>
      </c>
      <c r="J24" s="1194">
        <v>10</v>
      </c>
      <c r="K24" s="1194">
        <v>2</v>
      </c>
      <c r="L24" s="1194">
        <v>0</v>
      </c>
      <c r="M24" s="1195">
        <v>0</v>
      </c>
      <c r="N24" s="1195">
        <v>0</v>
      </c>
      <c r="O24" s="1097">
        <v>4</v>
      </c>
      <c r="P24" s="1117">
        <f t="shared" si="0"/>
        <v>246</v>
      </c>
      <c r="Q24" s="1161">
        <f t="shared" si="1"/>
        <v>30</v>
      </c>
      <c r="R24" s="81"/>
      <c r="S24" s="51"/>
      <c r="T24" s="163" t="str">
        <f>IF(S24="yes","M","")</f>
        <v/>
      </c>
      <c r="U24" s="378" t="str">
        <f>IF(P24=0," ",IF(Q24&lt;&gt;30,"ERROR!"," "))</f>
        <v xml:space="preserve"> </v>
      </c>
      <c r="AB24" s="813"/>
      <c r="AC24" s="814"/>
      <c r="AD24" s="813"/>
    </row>
    <row r="25" spans="2:30" ht="15.75" customHeight="1" x14ac:dyDescent="0.35">
      <c r="B25" s="461" t="s">
        <v>96</v>
      </c>
      <c r="C25" s="1076">
        <v>1267</v>
      </c>
      <c r="D25" s="1049" t="s">
        <v>362</v>
      </c>
      <c r="E25" s="1077" t="s">
        <v>53</v>
      </c>
      <c r="F25" s="1059" t="s">
        <v>6</v>
      </c>
      <c r="G25" s="639">
        <f t="shared" si="3"/>
        <v>2</v>
      </c>
      <c r="H25" s="1192">
        <v>8</v>
      </c>
      <c r="I25" s="1192">
        <v>11</v>
      </c>
      <c r="J25" s="1192">
        <v>8</v>
      </c>
      <c r="K25" s="1192">
        <v>3</v>
      </c>
      <c r="L25" s="1192">
        <v>0</v>
      </c>
      <c r="M25" s="1193">
        <v>0</v>
      </c>
      <c r="N25" s="1193">
        <v>0</v>
      </c>
      <c r="O25" s="1089">
        <v>0</v>
      </c>
      <c r="P25" s="1115">
        <f t="shared" si="0"/>
        <v>286</v>
      </c>
      <c r="Q25" s="755">
        <f t="shared" si="1"/>
        <v>30</v>
      </c>
      <c r="R25" s="81"/>
      <c r="S25" s="51"/>
      <c r="T25" s="163"/>
      <c r="U25" s="378"/>
      <c r="AB25" s="813"/>
      <c r="AC25" s="814"/>
      <c r="AD25" s="813"/>
    </row>
    <row r="26" spans="2:30" ht="15.75" customHeight="1" x14ac:dyDescent="0.35">
      <c r="B26" s="461" t="s">
        <v>96</v>
      </c>
      <c r="C26" s="811">
        <v>1799</v>
      </c>
      <c r="D26" s="808" t="s">
        <v>259</v>
      </c>
      <c r="E26" s="702" t="s">
        <v>53</v>
      </c>
      <c r="F26" s="858" t="s">
        <v>6</v>
      </c>
      <c r="G26" s="643">
        <f t="shared" si="3"/>
        <v>2</v>
      </c>
      <c r="H26" s="247">
        <v>10</v>
      </c>
      <c r="I26" s="247">
        <v>5</v>
      </c>
      <c r="J26" s="247">
        <v>14</v>
      </c>
      <c r="K26" s="247">
        <v>1</v>
      </c>
      <c r="L26" s="247">
        <v>0</v>
      </c>
      <c r="M26" s="316">
        <v>0</v>
      </c>
      <c r="N26" s="316">
        <v>0</v>
      </c>
      <c r="O26" s="713">
        <v>0</v>
      </c>
      <c r="P26" s="753">
        <f t="shared" si="0"/>
        <v>284</v>
      </c>
      <c r="Q26" s="756">
        <f t="shared" si="1"/>
        <v>30</v>
      </c>
      <c r="R26" s="81"/>
      <c r="S26" s="51"/>
      <c r="T26" s="163" t="str">
        <f>IF(S26="yes","M","")</f>
        <v/>
      </c>
      <c r="U26" s="378" t="str">
        <f>IF(P26=0," ",IF(Q26&lt;&gt;30,"ERROR!"," "))</f>
        <v xml:space="preserve"> </v>
      </c>
      <c r="AB26" s="815">
        <v>1143</v>
      </c>
      <c r="AC26" s="816" t="s">
        <v>291</v>
      </c>
      <c r="AD26" s="815" t="s">
        <v>44</v>
      </c>
    </row>
    <row r="27" spans="2:30" ht="15.75" customHeight="1" x14ac:dyDescent="0.3">
      <c r="B27" s="461" t="s">
        <v>96</v>
      </c>
      <c r="C27" s="811">
        <v>1143</v>
      </c>
      <c r="D27" s="808" t="s">
        <v>244</v>
      </c>
      <c r="E27" s="702" t="s">
        <v>44</v>
      </c>
      <c r="F27" s="858" t="s">
        <v>6</v>
      </c>
      <c r="G27" s="643">
        <f t="shared" si="3"/>
        <v>2</v>
      </c>
      <c r="H27" s="247">
        <v>4</v>
      </c>
      <c r="I27" s="247">
        <v>9</v>
      </c>
      <c r="J27" s="247">
        <v>15</v>
      </c>
      <c r="K27" s="247">
        <v>2</v>
      </c>
      <c r="L27" s="247">
        <v>0</v>
      </c>
      <c r="M27" s="316">
        <v>0</v>
      </c>
      <c r="N27" s="316">
        <v>0</v>
      </c>
      <c r="O27" s="713">
        <v>0</v>
      </c>
      <c r="P27" s="753">
        <f t="shared" si="0"/>
        <v>281</v>
      </c>
      <c r="Q27" s="756">
        <f t="shared" si="1"/>
        <v>30</v>
      </c>
      <c r="R27" s="81"/>
      <c r="S27" s="51"/>
      <c r="T27" s="163" t="str">
        <f t="shared" ref="T27:T52" si="5">IF(S27="yes","M","")</f>
        <v/>
      </c>
      <c r="U27" s="378" t="str">
        <f t="shared" si="2"/>
        <v xml:space="preserve"> </v>
      </c>
      <c r="AB27" s="813"/>
      <c r="AC27" s="814"/>
      <c r="AD27" s="815"/>
    </row>
    <row r="28" spans="2:30" ht="15.75" customHeight="1" x14ac:dyDescent="0.3">
      <c r="B28" s="461" t="s">
        <v>96</v>
      </c>
      <c r="C28" s="865">
        <v>2578</v>
      </c>
      <c r="D28" s="808" t="s">
        <v>348</v>
      </c>
      <c r="E28" s="702" t="s">
        <v>48</v>
      </c>
      <c r="F28" s="858" t="s">
        <v>6</v>
      </c>
      <c r="G28" s="643">
        <f t="shared" si="3"/>
        <v>2</v>
      </c>
      <c r="H28" s="247">
        <v>5</v>
      </c>
      <c r="I28" s="247">
        <v>8</v>
      </c>
      <c r="J28" s="247">
        <v>13</v>
      </c>
      <c r="K28" s="247">
        <v>4</v>
      </c>
      <c r="L28" s="247">
        <v>0</v>
      </c>
      <c r="M28" s="316">
        <v>0</v>
      </c>
      <c r="N28" s="316">
        <v>0</v>
      </c>
      <c r="O28" s="713">
        <v>0</v>
      </c>
      <c r="P28" s="753">
        <f t="shared" si="0"/>
        <v>279</v>
      </c>
      <c r="Q28" s="756">
        <f t="shared" si="1"/>
        <v>30</v>
      </c>
      <c r="R28" s="81"/>
      <c r="S28" s="51"/>
      <c r="T28" s="163" t="str">
        <f t="shared" si="5"/>
        <v/>
      </c>
      <c r="U28" s="378" t="str">
        <f t="shared" si="2"/>
        <v xml:space="preserve"> </v>
      </c>
      <c r="AB28" s="813">
        <v>1629</v>
      </c>
      <c r="AC28" s="814" t="s">
        <v>293</v>
      </c>
      <c r="AD28" s="813" t="s">
        <v>53</v>
      </c>
    </row>
    <row r="29" spans="2:30" ht="15.75" customHeight="1" x14ac:dyDescent="0.3">
      <c r="B29" s="461" t="s">
        <v>96</v>
      </c>
      <c r="C29" s="811">
        <v>1264</v>
      </c>
      <c r="D29" s="808" t="s">
        <v>243</v>
      </c>
      <c r="E29" s="702" t="s">
        <v>41</v>
      </c>
      <c r="F29" s="858" t="s">
        <v>6</v>
      </c>
      <c r="G29" s="643">
        <f t="shared" si="3"/>
        <v>2</v>
      </c>
      <c r="H29" s="247">
        <v>5</v>
      </c>
      <c r="I29" s="247">
        <v>8</v>
      </c>
      <c r="J29" s="247">
        <v>13</v>
      </c>
      <c r="K29" s="247">
        <v>3</v>
      </c>
      <c r="L29" s="247">
        <v>1</v>
      </c>
      <c r="M29" s="316">
        <v>0</v>
      </c>
      <c r="N29" s="316">
        <v>0</v>
      </c>
      <c r="O29" s="713">
        <v>0</v>
      </c>
      <c r="P29" s="753">
        <f t="shared" si="0"/>
        <v>278</v>
      </c>
      <c r="Q29" s="756">
        <f t="shared" si="1"/>
        <v>30</v>
      </c>
      <c r="R29" s="81"/>
      <c r="S29" s="51"/>
      <c r="T29" s="163" t="str">
        <f t="shared" si="5"/>
        <v/>
      </c>
      <c r="U29" s="378" t="str">
        <f t="shared" si="2"/>
        <v xml:space="preserve"> </v>
      </c>
      <c r="AB29" s="813"/>
      <c r="AC29" s="814"/>
      <c r="AD29" s="813"/>
    </row>
    <row r="30" spans="2:30" ht="15.75" customHeight="1" x14ac:dyDescent="0.3">
      <c r="B30" s="461" t="s">
        <v>96</v>
      </c>
      <c r="C30" s="811">
        <v>1901</v>
      </c>
      <c r="D30" s="808" t="s">
        <v>249</v>
      </c>
      <c r="E30" s="702" t="s">
        <v>53</v>
      </c>
      <c r="F30" s="858" t="s">
        <v>6</v>
      </c>
      <c r="G30" s="643">
        <f t="shared" si="3"/>
        <v>2</v>
      </c>
      <c r="H30" s="247">
        <v>4</v>
      </c>
      <c r="I30" s="247">
        <v>10</v>
      </c>
      <c r="J30" s="247">
        <v>11</v>
      </c>
      <c r="K30" s="247">
        <v>4</v>
      </c>
      <c r="L30" s="247">
        <v>1</v>
      </c>
      <c r="M30" s="316">
        <v>0</v>
      </c>
      <c r="N30" s="316">
        <v>0</v>
      </c>
      <c r="O30" s="713">
        <v>0</v>
      </c>
      <c r="P30" s="753">
        <f t="shared" si="0"/>
        <v>278</v>
      </c>
      <c r="Q30" s="756">
        <f t="shared" si="1"/>
        <v>30</v>
      </c>
      <c r="R30" s="81"/>
      <c r="S30" s="51"/>
      <c r="T30" s="163" t="str">
        <f t="shared" si="5"/>
        <v/>
      </c>
      <c r="U30" s="378" t="str">
        <f t="shared" si="2"/>
        <v xml:space="preserve"> </v>
      </c>
      <c r="AB30" s="815"/>
      <c r="AC30" s="816"/>
      <c r="AD30" s="813"/>
    </row>
    <row r="31" spans="2:30" ht="15.75" customHeight="1" x14ac:dyDescent="0.3">
      <c r="B31" s="461" t="s">
        <v>96</v>
      </c>
      <c r="C31" s="811">
        <v>1473</v>
      </c>
      <c r="D31" s="808" t="s">
        <v>363</v>
      </c>
      <c r="E31" s="702" t="s">
        <v>48</v>
      </c>
      <c r="F31" s="861" t="s">
        <v>6</v>
      </c>
      <c r="G31" s="643">
        <f t="shared" si="3"/>
        <v>2</v>
      </c>
      <c r="H31" s="247">
        <v>4</v>
      </c>
      <c r="I31" s="247">
        <v>9</v>
      </c>
      <c r="J31" s="247">
        <v>12</v>
      </c>
      <c r="K31" s="247">
        <v>4</v>
      </c>
      <c r="L31" s="247">
        <v>1</v>
      </c>
      <c r="M31" s="316">
        <v>0</v>
      </c>
      <c r="N31" s="316">
        <v>0</v>
      </c>
      <c r="O31" s="713">
        <v>0</v>
      </c>
      <c r="P31" s="753">
        <f t="shared" si="0"/>
        <v>277</v>
      </c>
      <c r="Q31" s="756">
        <f t="shared" si="1"/>
        <v>30</v>
      </c>
      <c r="R31" s="81"/>
      <c r="S31" s="51"/>
      <c r="T31" s="163" t="str">
        <f t="shared" si="5"/>
        <v/>
      </c>
      <c r="U31" s="378" t="str">
        <f t="shared" si="2"/>
        <v xml:space="preserve"> </v>
      </c>
      <c r="AB31" s="815"/>
      <c r="AC31" s="816"/>
      <c r="AD31" s="813"/>
    </row>
    <row r="32" spans="2:30" ht="15.75" customHeight="1" x14ac:dyDescent="0.3">
      <c r="B32" s="461" t="s">
        <v>96</v>
      </c>
      <c r="C32" s="811">
        <v>1618</v>
      </c>
      <c r="D32" s="808" t="s">
        <v>307</v>
      </c>
      <c r="E32" s="702" t="s">
        <v>48</v>
      </c>
      <c r="F32" s="858" t="s">
        <v>6</v>
      </c>
      <c r="G32" s="643">
        <f t="shared" si="3"/>
        <v>2</v>
      </c>
      <c r="H32" s="247">
        <v>6</v>
      </c>
      <c r="I32" s="247">
        <v>8</v>
      </c>
      <c r="J32" s="247">
        <v>10</v>
      </c>
      <c r="K32" s="247">
        <v>3</v>
      </c>
      <c r="L32" s="247">
        <v>3</v>
      </c>
      <c r="M32" s="316">
        <v>0</v>
      </c>
      <c r="N32" s="316">
        <v>0</v>
      </c>
      <c r="O32" s="713">
        <v>0</v>
      </c>
      <c r="P32" s="753">
        <f t="shared" si="0"/>
        <v>275</v>
      </c>
      <c r="Q32" s="756">
        <f t="shared" si="1"/>
        <v>30</v>
      </c>
      <c r="R32" s="81"/>
      <c r="S32" s="51"/>
      <c r="T32" s="163" t="str">
        <f t="shared" si="5"/>
        <v/>
      </c>
      <c r="U32" s="378" t="str">
        <f t="shared" si="2"/>
        <v xml:space="preserve"> </v>
      </c>
      <c r="AB32" s="813"/>
      <c r="AC32" s="814"/>
      <c r="AD32" s="813"/>
    </row>
    <row r="33" spans="2:30" ht="15.75" customHeight="1" x14ac:dyDescent="0.35">
      <c r="B33" s="461" t="s">
        <v>96</v>
      </c>
      <c r="C33" s="1056">
        <v>909</v>
      </c>
      <c r="D33" s="860" t="s">
        <v>341</v>
      </c>
      <c r="E33" s="859" t="s">
        <v>53</v>
      </c>
      <c r="F33" s="861" t="s">
        <v>6</v>
      </c>
      <c r="G33" s="643">
        <f t="shared" si="3"/>
        <v>2</v>
      </c>
      <c r="H33" s="247">
        <v>7</v>
      </c>
      <c r="I33" s="247">
        <v>12</v>
      </c>
      <c r="J33" s="247">
        <v>6</v>
      </c>
      <c r="K33" s="247">
        <v>3</v>
      </c>
      <c r="L33" s="247">
        <v>0</v>
      </c>
      <c r="M33" s="316">
        <v>0</v>
      </c>
      <c r="N33" s="316">
        <v>0</v>
      </c>
      <c r="O33" s="713">
        <v>2</v>
      </c>
      <c r="P33" s="753">
        <f t="shared" si="0"/>
        <v>268</v>
      </c>
      <c r="Q33" s="756">
        <f t="shared" si="1"/>
        <v>30</v>
      </c>
      <c r="R33" s="81"/>
      <c r="S33" s="51"/>
      <c r="T33" s="163" t="str">
        <f>IF(S33="yes","M","")</f>
        <v/>
      </c>
      <c r="U33" s="378" t="str">
        <f>IF(P33=0," ",IF(Q33&lt;&gt;30,"ERROR!"," "))</f>
        <v xml:space="preserve"> </v>
      </c>
      <c r="AB33" s="813">
        <v>2040</v>
      </c>
      <c r="AC33" s="814" t="s">
        <v>321</v>
      </c>
      <c r="AD33" s="813" t="s">
        <v>53</v>
      </c>
    </row>
    <row r="34" spans="2:30" ht="15.75" customHeight="1" x14ac:dyDescent="0.35">
      <c r="B34" s="461" t="s">
        <v>96</v>
      </c>
      <c r="C34" s="1056">
        <v>1170</v>
      </c>
      <c r="D34" s="860" t="s">
        <v>364</v>
      </c>
      <c r="E34" s="859" t="s">
        <v>53</v>
      </c>
      <c r="F34" s="858" t="s">
        <v>6</v>
      </c>
      <c r="G34" s="643">
        <f t="shared" si="3"/>
        <v>2</v>
      </c>
      <c r="H34" s="247">
        <v>2</v>
      </c>
      <c r="I34" s="247">
        <v>6</v>
      </c>
      <c r="J34" s="247">
        <v>14</v>
      </c>
      <c r="K34" s="247">
        <v>6</v>
      </c>
      <c r="L34" s="247">
        <v>2</v>
      </c>
      <c r="M34" s="316">
        <v>0</v>
      </c>
      <c r="N34" s="316">
        <v>0</v>
      </c>
      <c r="O34" s="713">
        <v>0</v>
      </c>
      <c r="P34" s="753">
        <f t="shared" si="0"/>
        <v>268</v>
      </c>
      <c r="Q34" s="756">
        <f t="shared" si="1"/>
        <v>30</v>
      </c>
      <c r="R34" s="81"/>
      <c r="S34" s="51"/>
      <c r="T34" s="163" t="str">
        <f>IF(S34="yes","M","")</f>
        <v/>
      </c>
      <c r="U34" s="378" t="str">
        <f>IF(P34=0," ",IF(Q34&lt;&gt;30,"ERROR!"," "))</f>
        <v xml:space="preserve"> </v>
      </c>
      <c r="AB34" s="813">
        <v>1628</v>
      </c>
      <c r="AC34" s="814" t="s">
        <v>294</v>
      </c>
      <c r="AD34" s="813" t="s">
        <v>53</v>
      </c>
    </row>
    <row r="35" spans="2:30" ht="15.75" customHeight="1" x14ac:dyDescent="0.35">
      <c r="B35" s="461" t="s">
        <v>96</v>
      </c>
      <c r="C35" s="1056">
        <v>641</v>
      </c>
      <c r="D35" s="860" t="s">
        <v>365</v>
      </c>
      <c r="E35" s="859" t="s">
        <v>49</v>
      </c>
      <c r="F35" s="861" t="s">
        <v>6</v>
      </c>
      <c r="G35" s="643">
        <f t="shared" si="3"/>
        <v>2</v>
      </c>
      <c r="H35" s="247">
        <v>2</v>
      </c>
      <c r="I35" s="247">
        <v>6</v>
      </c>
      <c r="J35" s="247">
        <v>13</v>
      </c>
      <c r="K35" s="247">
        <v>8</v>
      </c>
      <c r="L35" s="247">
        <v>0</v>
      </c>
      <c r="M35" s="316">
        <v>1</v>
      </c>
      <c r="N35" s="316">
        <v>0</v>
      </c>
      <c r="O35" s="713">
        <v>0</v>
      </c>
      <c r="P35" s="753">
        <f t="shared" si="0"/>
        <v>267</v>
      </c>
      <c r="Q35" s="756">
        <f t="shared" si="1"/>
        <v>30</v>
      </c>
      <c r="R35" s="81"/>
      <c r="S35" s="51"/>
      <c r="T35" s="163" t="str">
        <f>IF(S35="yes","M","")</f>
        <v/>
      </c>
      <c r="U35" s="378" t="str">
        <f>IF(P35=0," ",IF(Q35&lt;&gt;30,"ERROR!"," "))</f>
        <v xml:space="preserve"> </v>
      </c>
      <c r="AB35" s="815"/>
      <c r="AC35" s="816"/>
      <c r="AD35" s="813"/>
    </row>
    <row r="36" spans="2:30" ht="15.75" customHeight="1" x14ac:dyDescent="0.35">
      <c r="B36" s="461" t="s">
        <v>96</v>
      </c>
      <c r="C36" s="1056">
        <v>2157</v>
      </c>
      <c r="D36" s="860" t="s">
        <v>366</v>
      </c>
      <c r="E36" s="859" t="s">
        <v>48</v>
      </c>
      <c r="F36" s="858" t="s">
        <v>6</v>
      </c>
      <c r="G36" s="643">
        <f t="shared" si="3"/>
        <v>2</v>
      </c>
      <c r="H36" s="247">
        <v>1</v>
      </c>
      <c r="I36" s="247">
        <v>7</v>
      </c>
      <c r="J36" s="247">
        <v>12</v>
      </c>
      <c r="K36" s="247">
        <v>9</v>
      </c>
      <c r="L36" s="247">
        <v>1</v>
      </c>
      <c r="M36" s="316">
        <v>0</v>
      </c>
      <c r="N36" s="316">
        <v>0</v>
      </c>
      <c r="O36" s="713">
        <v>0</v>
      </c>
      <c r="P36" s="753">
        <f t="shared" si="0"/>
        <v>267</v>
      </c>
      <c r="Q36" s="756">
        <f t="shared" si="1"/>
        <v>30</v>
      </c>
      <c r="R36" s="81"/>
      <c r="S36" s="51"/>
      <c r="T36" s="163" t="str">
        <f>IF(S36="yes","M","")</f>
        <v/>
      </c>
      <c r="U36" s="378" t="str">
        <f>IF(P36=0," ",IF(Q36&lt;&gt;30,"ERROR!"," "))</f>
        <v xml:space="preserve"> </v>
      </c>
      <c r="AB36" s="813">
        <v>641</v>
      </c>
      <c r="AC36" s="814" t="s">
        <v>325</v>
      </c>
      <c r="AD36" s="813" t="s">
        <v>49</v>
      </c>
    </row>
    <row r="37" spans="2:30" ht="15.75" customHeight="1" x14ac:dyDescent="0.35">
      <c r="B37" s="461" t="s">
        <v>96</v>
      </c>
      <c r="C37" s="1056">
        <v>1767</v>
      </c>
      <c r="D37" s="860" t="s">
        <v>334</v>
      </c>
      <c r="E37" s="859" t="s">
        <v>53</v>
      </c>
      <c r="F37" s="858" t="s">
        <v>6</v>
      </c>
      <c r="G37" s="643">
        <f t="shared" si="3"/>
        <v>2</v>
      </c>
      <c r="H37" s="247">
        <v>1</v>
      </c>
      <c r="I37" s="247">
        <v>6</v>
      </c>
      <c r="J37" s="247">
        <v>10</v>
      </c>
      <c r="K37" s="247">
        <v>6</v>
      </c>
      <c r="L37" s="247">
        <v>6</v>
      </c>
      <c r="M37" s="316">
        <v>1</v>
      </c>
      <c r="N37" s="316">
        <v>0</v>
      </c>
      <c r="O37" s="713">
        <v>0</v>
      </c>
      <c r="P37" s="753">
        <f t="shared" si="0"/>
        <v>256</v>
      </c>
      <c r="Q37" s="756">
        <f t="shared" si="1"/>
        <v>30</v>
      </c>
      <c r="R37" s="81"/>
      <c r="S37" s="51"/>
      <c r="T37" s="163"/>
      <c r="U37" s="378"/>
      <c r="AB37" s="813"/>
      <c r="AC37" s="814"/>
      <c r="AD37" s="813"/>
    </row>
    <row r="38" spans="2:30" ht="15.75" customHeight="1" x14ac:dyDescent="0.3">
      <c r="B38" s="461" t="s">
        <v>96</v>
      </c>
      <c r="C38" s="811">
        <v>2035</v>
      </c>
      <c r="D38" s="808" t="s">
        <v>340</v>
      </c>
      <c r="E38" s="702" t="s">
        <v>53</v>
      </c>
      <c r="F38" s="858" t="s">
        <v>6</v>
      </c>
      <c r="G38" s="643">
        <f t="shared" si="3"/>
        <v>2</v>
      </c>
      <c r="H38" s="247">
        <v>1</v>
      </c>
      <c r="I38" s="247">
        <v>4</v>
      </c>
      <c r="J38" s="247">
        <v>15</v>
      </c>
      <c r="K38" s="247">
        <v>7</v>
      </c>
      <c r="L38" s="247">
        <v>2</v>
      </c>
      <c r="M38" s="316">
        <v>0</v>
      </c>
      <c r="N38" s="316">
        <v>0</v>
      </c>
      <c r="O38" s="713">
        <v>1</v>
      </c>
      <c r="P38" s="753">
        <f t="shared" si="0"/>
        <v>255</v>
      </c>
      <c r="Q38" s="756">
        <f t="shared" si="1"/>
        <v>30</v>
      </c>
      <c r="R38" s="81"/>
      <c r="S38" s="51"/>
      <c r="T38" s="163"/>
      <c r="U38" s="378"/>
      <c r="AB38" s="813"/>
      <c r="AC38" s="814"/>
      <c r="AD38" s="813"/>
    </row>
    <row r="39" spans="2:30" ht="15.75" customHeight="1" x14ac:dyDescent="0.3">
      <c r="B39" s="461"/>
      <c r="C39" s="811">
        <v>1629</v>
      </c>
      <c r="D39" s="808" t="s">
        <v>333</v>
      </c>
      <c r="E39" s="702" t="s">
        <v>53</v>
      </c>
      <c r="F39" s="861" t="s">
        <v>6</v>
      </c>
      <c r="G39" s="643">
        <f t="shared" si="3"/>
        <v>2</v>
      </c>
      <c r="H39" s="247">
        <v>2</v>
      </c>
      <c r="I39" s="247">
        <v>3</v>
      </c>
      <c r="J39" s="247">
        <v>12</v>
      </c>
      <c r="K39" s="247">
        <v>7</v>
      </c>
      <c r="L39" s="247">
        <v>2</v>
      </c>
      <c r="M39" s="316">
        <v>2</v>
      </c>
      <c r="N39" s="316">
        <v>0</v>
      </c>
      <c r="O39" s="713">
        <v>2</v>
      </c>
      <c r="P39" s="753">
        <f t="shared" ref="P39:P57" si="6">(H39*10)+(I39*10)+(J39*9)+(K39*8)+(L39*7)+(M39*6)+(N39*5)</f>
        <v>240</v>
      </c>
      <c r="Q39" s="756">
        <f t="shared" ref="Q39:Q57" si="7">SUM(H39:O39)</f>
        <v>30</v>
      </c>
      <c r="R39" s="81"/>
      <c r="S39" s="51"/>
      <c r="T39" s="163"/>
      <c r="U39" s="378"/>
      <c r="AB39" s="813"/>
      <c r="AC39" s="814"/>
      <c r="AD39" s="813"/>
    </row>
    <row r="40" spans="2:30" ht="15.75" customHeight="1" thickBot="1" x14ac:dyDescent="0.4">
      <c r="B40" s="461" t="s">
        <v>96</v>
      </c>
      <c r="C40" s="1057">
        <v>2579</v>
      </c>
      <c r="D40" s="888" t="s">
        <v>367</v>
      </c>
      <c r="E40" s="1058" t="s">
        <v>48</v>
      </c>
      <c r="F40" s="1158" t="s">
        <v>6</v>
      </c>
      <c r="G40" s="642">
        <f t="shared" si="3"/>
        <v>2</v>
      </c>
      <c r="H40" s="1194">
        <v>0</v>
      </c>
      <c r="I40" s="1194">
        <v>3</v>
      </c>
      <c r="J40" s="1194">
        <v>5</v>
      </c>
      <c r="K40" s="1194">
        <v>8</v>
      </c>
      <c r="L40" s="1194">
        <v>6</v>
      </c>
      <c r="M40" s="1195">
        <v>7</v>
      </c>
      <c r="N40" s="1195">
        <v>0</v>
      </c>
      <c r="O40" s="1097">
        <v>1</v>
      </c>
      <c r="P40" s="1117">
        <f t="shared" si="6"/>
        <v>223</v>
      </c>
      <c r="Q40" s="1161">
        <f t="shared" si="7"/>
        <v>30</v>
      </c>
      <c r="R40" s="81"/>
      <c r="S40" s="51"/>
      <c r="T40" s="163" t="str">
        <f t="shared" si="5"/>
        <v/>
      </c>
      <c r="U40" s="378" t="str">
        <f t="shared" si="2"/>
        <v xml:space="preserve"> </v>
      </c>
      <c r="AB40" s="815"/>
      <c r="AC40" s="816"/>
      <c r="AD40" s="813"/>
    </row>
    <row r="41" spans="2:30" ht="15.75" customHeight="1" x14ac:dyDescent="0.35">
      <c r="B41" s="461" t="s">
        <v>96</v>
      </c>
      <c r="C41" s="824">
        <v>1225</v>
      </c>
      <c r="D41" s="817" t="s">
        <v>242</v>
      </c>
      <c r="E41" s="1047" t="s">
        <v>49</v>
      </c>
      <c r="F41" s="1155" t="s">
        <v>7</v>
      </c>
      <c r="G41" s="639">
        <f t="shared" si="3"/>
        <v>1</v>
      </c>
      <c r="H41" s="1192">
        <v>7</v>
      </c>
      <c r="I41" s="1192">
        <v>7</v>
      </c>
      <c r="J41" s="1192">
        <v>13</v>
      </c>
      <c r="K41" s="1192">
        <v>2</v>
      </c>
      <c r="L41" s="1192">
        <v>1</v>
      </c>
      <c r="M41" s="1193">
        <v>0</v>
      </c>
      <c r="N41" s="1193">
        <v>0</v>
      </c>
      <c r="O41" s="1089">
        <v>0</v>
      </c>
      <c r="P41" s="1115">
        <f t="shared" si="6"/>
        <v>280</v>
      </c>
      <c r="Q41" s="755">
        <f t="shared" si="7"/>
        <v>30</v>
      </c>
      <c r="R41" s="81"/>
      <c r="S41" s="51"/>
      <c r="T41" s="163" t="str">
        <f t="shared" si="5"/>
        <v/>
      </c>
      <c r="U41" s="378" t="str">
        <f t="shared" si="2"/>
        <v xml:space="preserve"> </v>
      </c>
      <c r="AB41" s="815"/>
      <c r="AC41" s="816"/>
      <c r="AD41" s="815"/>
    </row>
    <row r="42" spans="2:30" ht="15.75" customHeight="1" x14ac:dyDescent="0.35">
      <c r="B42" s="461" t="s">
        <v>96</v>
      </c>
      <c r="C42" s="1056">
        <v>1956</v>
      </c>
      <c r="D42" s="860" t="s">
        <v>352</v>
      </c>
      <c r="E42" s="859" t="s">
        <v>48</v>
      </c>
      <c r="F42" s="858" t="s">
        <v>7</v>
      </c>
      <c r="G42" s="643">
        <f t="shared" si="3"/>
        <v>1</v>
      </c>
      <c r="H42" s="247">
        <v>2</v>
      </c>
      <c r="I42" s="247">
        <v>9</v>
      </c>
      <c r="J42" s="247">
        <v>14</v>
      </c>
      <c r="K42" s="247">
        <v>2</v>
      </c>
      <c r="L42" s="247">
        <v>3</v>
      </c>
      <c r="M42" s="316">
        <v>0</v>
      </c>
      <c r="N42" s="316">
        <v>0</v>
      </c>
      <c r="O42" s="713">
        <v>0</v>
      </c>
      <c r="P42" s="753">
        <f t="shared" si="6"/>
        <v>273</v>
      </c>
      <c r="Q42" s="756">
        <f t="shared" si="7"/>
        <v>30</v>
      </c>
      <c r="R42" s="81"/>
      <c r="S42" s="51"/>
      <c r="T42" s="163" t="str">
        <f>IF(S42="yes","M","")</f>
        <v/>
      </c>
      <c r="U42" s="378" t="str">
        <f>IF(P42=0," ",IF(Q42&lt;&gt;30,"ERROR!"," "))</f>
        <v xml:space="preserve"> </v>
      </c>
      <c r="AB42" s="813"/>
      <c r="AC42" s="814"/>
      <c r="AD42" s="813"/>
    </row>
    <row r="43" spans="2:30" ht="15.75" customHeight="1" x14ac:dyDescent="0.3">
      <c r="B43" s="461" t="s">
        <v>96</v>
      </c>
      <c r="C43" s="811">
        <v>2040</v>
      </c>
      <c r="D43" s="808" t="s">
        <v>246</v>
      </c>
      <c r="E43" s="702" t="s">
        <v>53</v>
      </c>
      <c r="F43" s="858" t="s">
        <v>7</v>
      </c>
      <c r="G43" s="643">
        <f t="shared" si="3"/>
        <v>1</v>
      </c>
      <c r="H43" s="247">
        <v>4</v>
      </c>
      <c r="I43" s="247">
        <v>7</v>
      </c>
      <c r="J43" s="247">
        <v>12</v>
      </c>
      <c r="K43" s="247">
        <v>6</v>
      </c>
      <c r="L43" s="247">
        <v>0</v>
      </c>
      <c r="M43" s="316">
        <v>1</v>
      </c>
      <c r="N43" s="316">
        <v>0</v>
      </c>
      <c r="O43" s="713">
        <v>0</v>
      </c>
      <c r="P43" s="753">
        <f t="shared" si="6"/>
        <v>272</v>
      </c>
      <c r="Q43" s="756">
        <f t="shared" si="7"/>
        <v>30</v>
      </c>
      <c r="R43" s="81"/>
      <c r="S43" s="51"/>
      <c r="T43" s="163" t="str">
        <f>IF(S43="yes","M","")</f>
        <v/>
      </c>
      <c r="U43" s="378" t="str">
        <f>IF(P43=0," ",IF(Q43&lt;&gt;30,"ERROR!"," "))</f>
        <v xml:space="preserve"> </v>
      </c>
      <c r="AB43" s="813"/>
      <c r="AC43" s="814"/>
      <c r="AD43" s="813"/>
    </row>
    <row r="44" spans="2:30" ht="15.75" customHeight="1" x14ac:dyDescent="0.3">
      <c r="B44" s="461" t="s">
        <v>96</v>
      </c>
      <c r="C44" s="811">
        <v>1982</v>
      </c>
      <c r="D44" s="808" t="s">
        <v>237</v>
      </c>
      <c r="E44" s="702" t="s">
        <v>40</v>
      </c>
      <c r="F44" s="858" t="s">
        <v>7</v>
      </c>
      <c r="G44" s="643">
        <f t="shared" si="3"/>
        <v>1</v>
      </c>
      <c r="H44" s="247">
        <v>1</v>
      </c>
      <c r="I44" s="247">
        <v>6</v>
      </c>
      <c r="J44" s="247">
        <v>19</v>
      </c>
      <c r="K44" s="247">
        <v>3</v>
      </c>
      <c r="L44" s="247">
        <v>1</v>
      </c>
      <c r="M44" s="316">
        <v>0</v>
      </c>
      <c r="N44" s="316">
        <v>0</v>
      </c>
      <c r="O44" s="713">
        <v>0</v>
      </c>
      <c r="P44" s="753">
        <f t="shared" si="6"/>
        <v>272</v>
      </c>
      <c r="Q44" s="756">
        <f t="shared" si="7"/>
        <v>30</v>
      </c>
      <c r="R44" s="81"/>
      <c r="S44" s="51"/>
      <c r="T44" s="163" t="str">
        <f t="shared" si="5"/>
        <v/>
      </c>
      <c r="U44" s="378" t="str">
        <f t="shared" si="2"/>
        <v xml:space="preserve"> </v>
      </c>
      <c r="AB44" s="813"/>
      <c r="AC44" s="814"/>
      <c r="AD44" s="813"/>
    </row>
    <row r="45" spans="2:30" ht="15.75" customHeight="1" x14ac:dyDescent="0.35">
      <c r="B45" s="461" t="s">
        <v>96</v>
      </c>
      <c r="C45" s="811">
        <v>1119</v>
      </c>
      <c r="D45" s="808" t="s">
        <v>331</v>
      </c>
      <c r="E45" s="702" t="s">
        <v>48</v>
      </c>
      <c r="F45" s="858" t="s">
        <v>7</v>
      </c>
      <c r="G45" s="643">
        <f t="shared" si="3"/>
        <v>1</v>
      </c>
      <c r="H45" s="247">
        <v>2</v>
      </c>
      <c r="I45" s="247">
        <v>8</v>
      </c>
      <c r="J45" s="247">
        <v>14</v>
      </c>
      <c r="K45" s="247">
        <v>3</v>
      </c>
      <c r="L45" s="247">
        <v>1</v>
      </c>
      <c r="M45" s="316">
        <v>2</v>
      </c>
      <c r="N45" s="316">
        <v>0</v>
      </c>
      <c r="O45" s="713">
        <v>0</v>
      </c>
      <c r="P45" s="753">
        <f t="shared" si="6"/>
        <v>269</v>
      </c>
      <c r="Q45" s="756">
        <f t="shared" si="7"/>
        <v>30</v>
      </c>
      <c r="R45" s="81"/>
      <c r="S45" s="51"/>
      <c r="T45" s="163" t="str">
        <f>IF(S45="yes","M","")</f>
        <v/>
      </c>
      <c r="U45" s="378" t="str">
        <f>IF(P45=0," ",IF(Q45&lt;&gt;30,"ERROR!"," "))</f>
        <v xml:space="preserve"> </v>
      </c>
      <c r="AB45" s="815">
        <v>1207</v>
      </c>
      <c r="AC45" s="816" t="s">
        <v>326</v>
      </c>
      <c r="AD45" s="815" t="s">
        <v>49</v>
      </c>
    </row>
    <row r="46" spans="2:30" ht="15.75" customHeight="1" x14ac:dyDescent="0.35">
      <c r="B46" s="461" t="s">
        <v>96</v>
      </c>
      <c r="C46" s="1056">
        <v>1863</v>
      </c>
      <c r="D46" s="860" t="s">
        <v>356</v>
      </c>
      <c r="E46" s="859" t="s">
        <v>53</v>
      </c>
      <c r="F46" s="858" t="s">
        <v>7</v>
      </c>
      <c r="G46" s="643">
        <f t="shared" si="3"/>
        <v>1</v>
      </c>
      <c r="H46" s="247">
        <v>3</v>
      </c>
      <c r="I46" s="247">
        <v>4</v>
      </c>
      <c r="J46" s="247">
        <v>15</v>
      </c>
      <c r="K46" s="247">
        <v>4</v>
      </c>
      <c r="L46" s="247">
        <v>4</v>
      </c>
      <c r="M46" s="316">
        <v>0</v>
      </c>
      <c r="N46" s="316">
        <v>0</v>
      </c>
      <c r="O46" s="713">
        <v>0</v>
      </c>
      <c r="P46" s="753">
        <f t="shared" si="6"/>
        <v>265</v>
      </c>
      <c r="Q46" s="756">
        <f t="shared" si="7"/>
        <v>30</v>
      </c>
      <c r="R46" s="81"/>
      <c r="S46" s="51"/>
      <c r="T46" s="163" t="str">
        <f t="shared" si="5"/>
        <v/>
      </c>
      <c r="U46" s="378" t="str">
        <f t="shared" si="2"/>
        <v xml:space="preserve"> </v>
      </c>
      <c r="AB46" s="813"/>
      <c r="AC46" s="814"/>
      <c r="AD46" s="813"/>
    </row>
    <row r="47" spans="2:30" ht="15.75" customHeight="1" x14ac:dyDescent="0.35">
      <c r="B47" s="461" t="s">
        <v>96</v>
      </c>
      <c r="C47" s="1056">
        <v>1505</v>
      </c>
      <c r="D47" s="860" t="s">
        <v>368</v>
      </c>
      <c r="E47" s="859" t="s">
        <v>281</v>
      </c>
      <c r="F47" s="858" t="s">
        <v>7</v>
      </c>
      <c r="G47" s="643">
        <f t="shared" si="3"/>
        <v>1</v>
      </c>
      <c r="H47" s="247">
        <v>1</v>
      </c>
      <c r="I47" s="247">
        <v>3</v>
      </c>
      <c r="J47" s="247">
        <v>18</v>
      </c>
      <c r="K47" s="247">
        <v>3</v>
      </c>
      <c r="L47" s="247">
        <v>1</v>
      </c>
      <c r="M47" s="316">
        <v>4</v>
      </c>
      <c r="N47" s="316">
        <v>0</v>
      </c>
      <c r="O47" s="713">
        <v>0</v>
      </c>
      <c r="P47" s="753">
        <f t="shared" si="6"/>
        <v>257</v>
      </c>
      <c r="Q47" s="756">
        <f t="shared" si="7"/>
        <v>30</v>
      </c>
      <c r="R47" s="81"/>
      <c r="S47" s="51"/>
      <c r="T47" s="163" t="str">
        <f t="shared" si="5"/>
        <v/>
      </c>
      <c r="U47" s="378" t="str">
        <f t="shared" si="2"/>
        <v xml:space="preserve"> </v>
      </c>
      <c r="AB47" s="813"/>
      <c r="AC47" s="814"/>
      <c r="AD47" s="813"/>
    </row>
    <row r="48" spans="2:30" ht="15.75" customHeight="1" x14ac:dyDescent="0.3">
      <c r="B48" s="461" t="s">
        <v>96</v>
      </c>
      <c r="C48" s="811">
        <v>1687</v>
      </c>
      <c r="D48" s="808" t="s">
        <v>306</v>
      </c>
      <c r="E48" s="702" t="s">
        <v>48</v>
      </c>
      <c r="F48" s="858" t="s">
        <v>7</v>
      </c>
      <c r="G48" s="643">
        <f t="shared" si="3"/>
        <v>1</v>
      </c>
      <c r="H48" s="247">
        <v>3</v>
      </c>
      <c r="I48" s="247">
        <v>4</v>
      </c>
      <c r="J48" s="247">
        <v>9</v>
      </c>
      <c r="K48" s="247">
        <v>8</v>
      </c>
      <c r="L48" s="247">
        <v>4</v>
      </c>
      <c r="M48" s="316">
        <v>2</v>
      </c>
      <c r="N48" s="316">
        <v>0</v>
      </c>
      <c r="O48" s="713">
        <v>0</v>
      </c>
      <c r="P48" s="753">
        <f t="shared" si="6"/>
        <v>255</v>
      </c>
      <c r="Q48" s="756">
        <f t="shared" si="7"/>
        <v>30</v>
      </c>
      <c r="R48" s="81"/>
      <c r="S48" s="51"/>
      <c r="T48" s="163" t="str">
        <f>IF(S48="yes","M","")</f>
        <v/>
      </c>
      <c r="U48" s="378" t="str">
        <f>IF(P48=0," ",IF(Q48&lt;&gt;30,"ERROR!"," "))</f>
        <v xml:space="preserve"> </v>
      </c>
      <c r="AB48" s="813">
        <v>1569</v>
      </c>
      <c r="AC48" s="814" t="s">
        <v>317</v>
      </c>
      <c r="AD48" s="815" t="s">
        <v>44</v>
      </c>
    </row>
    <row r="49" spans="2:30" ht="15.75" customHeight="1" x14ac:dyDescent="0.3">
      <c r="B49" s="461" t="s">
        <v>96</v>
      </c>
      <c r="C49" s="811">
        <v>1782</v>
      </c>
      <c r="D49" s="812" t="s">
        <v>369</v>
      </c>
      <c r="E49" s="702" t="s">
        <v>48</v>
      </c>
      <c r="F49" s="858" t="s">
        <v>7</v>
      </c>
      <c r="G49" s="643">
        <f t="shared" si="3"/>
        <v>1</v>
      </c>
      <c r="H49" s="247">
        <v>7</v>
      </c>
      <c r="I49" s="247">
        <v>0</v>
      </c>
      <c r="J49" s="247">
        <v>8</v>
      </c>
      <c r="K49" s="247">
        <v>9</v>
      </c>
      <c r="L49" s="247">
        <v>3</v>
      </c>
      <c r="M49" s="316">
        <v>2</v>
      </c>
      <c r="N49" s="316">
        <v>0</v>
      </c>
      <c r="O49" s="713">
        <v>1</v>
      </c>
      <c r="P49" s="753">
        <f t="shared" si="6"/>
        <v>247</v>
      </c>
      <c r="Q49" s="756">
        <f t="shared" si="7"/>
        <v>30</v>
      </c>
      <c r="R49" s="81"/>
      <c r="S49" s="51"/>
      <c r="T49" s="163" t="str">
        <f t="shared" si="5"/>
        <v/>
      </c>
      <c r="U49" s="378" t="str">
        <f t="shared" si="2"/>
        <v xml:space="preserve"> </v>
      </c>
      <c r="AB49" s="813">
        <v>1264</v>
      </c>
      <c r="AC49" s="814" t="s">
        <v>309</v>
      </c>
      <c r="AD49" s="813" t="s">
        <v>310</v>
      </c>
    </row>
    <row r="50" spans="2:30" ht="15.75" customHeight="1" x14ac:dyDescent="0.35">
      <c r="B50" s="461" t="s">
        <v>96</v>
      </c>
      <c r="C50" s="811">
        <v>1742</v>
      </c>
      <c r="D50" s="808" t="s">
        <v>370</v>
      </c>
      <c r="E50" s="702" t="s">
        <v>281</v>
      </c>
      <c r="F50" s="858" t="s">
        <v>7</v>
      </c>
      <c r="G50" s="643">
        <f t="shared" si="3"/>
        <v>1</v>
      </c>
      <c r="H50" s="247">
        <v>3</v>
      </c>
      <c r="I50" s="247">
        <v>5</v>
      </c>
      <c r="J50" s="247">
        <v>9</v>
      </c>
      <c r="K50" s="247">
        <v>9</v>
      </c>
      <c r="L50" s="247">
        <v>1</v>
      </c>
      <c r="M50" s="316">
        <v>1</v>
      </c>
      <c r="N50" s="316">
        <v>0</v>
      </c>
      <c r="O50" s="713">
        <v>2</v>
      </c>
      <c r="P50" s="753">
        <f t="shared" si="6"/>
        <v>246</v>
      </c>
      <c r="Q50" s="756">
        <f t="shared" si="7"/>
        <v>30</v>
      </c>
      <c r="R50" s="81"/>
      <c r="S50" s="51"/>
      <c r="T50" s="163" t="str">
        <f t="shared" si="5"/>
        <v/>
      </c>
      <c r="U50" s="378" t="str">
        <f t="shared" si="2"/>
        <v xml:space="preserve"> </v>
      </c>
      <c r="AB50" s="815"/>
      <c r="AC50" s="816"/>
      <c r="AD50" s="815"/>
    </row>
    <row r="51" spans="2:30" ht="15.75" customHeight="1" x14ac:dyDescent="0.35">
      <c r="B51" s="461" t="s">
        <v>96</v>
      </c>
      <c r="C51" s="811">
        <v>1853</v>
      </c>
      <c r="D51" s="808" t="s">
        <v>254</v>
      </c>
      <c r="E51" s="702" t="s">
        <v>53</v>
      </c>
      <c r="F51" s="858" t="s">
        <v>7</v>
      </c>
      <c r="G51" s="643">
        <f t="shared" si="3"/>
        <v>1</v>
      </c>
      <c r="H51" s="247">
        <v>1</v>
      </c>
      <c r="I51" s="247">
        <v>4</v>
      </c>
      <c r="J51" s="247">
        <v>11</v>
      </c>
      <c r="K51" s="247">
        <v>5</v>
      </c>
      <c r="L51" s="247">
        <v>3</v>
      </c>
      <c r="M51" s="316">
        <v>6</v>
      </c>
      <c r="N51" s="316">
        <v>0</v>
      </c>
      <c r="O51" s="713">
        <v>0</v>
      </c>
      <c r="P51" s="753">
        <f t="shared" si="6"/>
        <v>246</v>
      </c>
      <c r="Q51" s="756">
        <f t="shared" si="7"/>
        <v>30</v>
      </c>
      <c r="R51" s="81"/>
      <c r="S51" s="51"/>
      <c r="T51" s="163" t="str">
        <f t="shared" si="5"/>
        <v/>
      </c>
      <c r="U51" s="378" t="str">
        <f t="shared" si="2"/>
        <v xml:space="preserve"> </v>
      </c>
      <c r="AB51" s="815">
        <v>517</v>
      </c>
      <c r="AC51" s="816" t="s">
        <v>320</v>
      </c>
      <c r="AD51" s="815" t="s">
        <v>49</v>
      </c>
    </row>
    <row r="52" spans="2:30" ht="15.75" customHeight="1" x14ac:dyDescent="0.3">
      <c r="B52" s="461" t="s">
        <v>96</v>
      </c>
      <c r="C52" s="811">
        <v>1983</v>
      </c>
      <c r="D52" s="808" t="s">
        <v>236</v>
      </c>
      <c r="E52" s="702" t="s">
        <v>40</v>
      </c>
      <c r="F52" s="858" t="s">
        <v>7</v>
      </c>
      <c r="G52" s="643">
        <f t="shared" si="3"/>
        <v>1</v>
      </c>
      <c r="H52" s="247">
        <v>2</v>
      </c>
      <c r="I52" s="247">
        <v>1</v>
      </c>
      <c r="J52" s="247">
        <v>11</v>
      </c>
      <c r="K52" s="247">
        <v>11</v>
      </c>
      <c r="L52" s="247">
        <v>3</v>
      </c>
      <c r="M52" s="316">
        <v>1</v>
      </c>
      <c r="N52" s="316">
        <v>0</v>
      </c>
      <c r="O52" s="713">
        <v>1</v>
      </c>
      <c r="P52" s="753">
        <f t="shared" si="6"/>
        <v>244</v>
      </c>
      <c r="Q52" s="756">
        <f t="shared" si="7"/>
        <v>30</v>
      </c>
      <c r="R52" s="81"/>
      <c r="S52" s="51"/>
      <c r="T52" s="163" t="str">
        <f t="shared" si="5"/>
        <v/>
      </c>
      <c r="U52" s="378" t="str">
        <f t="shared" si="2"/>
        <v xml:space="preserve"> </v>
      </c>
      <c r="AB52" s="815">
        <v>516</v>
      </c>
      <c r="AC52" s="816" t="s">
        <v>297</v>
      </c>
      <c r="AD52" s="813" t="s">
        <v>49</v>
      </c>
    </row>
    <row r="53" spans="2:30" ht="15.75" customHeight="1" x14ac:dyDescent="0.35">
      <c r="B53" s="461" t="s">
        <v>96</v>
      </c>
      <c r="C53" s="1056">
        <v>2009</v>
      </c>
      <c r="D53" s="1220" t="s">
        <v>383</v>
      </c>
      <c r="E53" s="859" t="s">
        <v>279</v>
      </c>
      <c r="F53" s="858" t="s">
        <v>7</v>
      </c>
      <c r="G53" s="643">
        <f t="shared" si="3"/>
        <v>1</v>
      </c>
      <c r="H53" s="247">
        <v>0</v>
      </c>
      <c r="I53" s="247">
        <v>4</v>
      </c>
      <c r="J53" s="247">
        <v>11</v>
      </c>
      <c r="K53" s="247">
        <v>6</v>
      </c>
      <c r="L53" s="247">
        <v>3</v>
      </c>
      <c r="M53" s="316">
        <v>5</v>
      </c>
      <c r="N53" s="316">
        <v>0</v>
      </c>
      <c r="O53" s="713">
        <v>1</v>
      </c>
      <c r="P53" s="753">
        <f t="shared" si="6"/>
        <v>238</v>
      </c>
      <c r="Q53" s="756">
        <f t="shared" si="7"/>
        <v>30</v>
      </c>
      <c r="R53" s="81"/>
      <c r="S53" s="51"/>
      <c r="T53" s="163" t="str">
        <f>IF(S53="yes","M","")</f>
        <v/>
      </c>
      <c r="U53" s="378" t="str">
        <f>IF(P53=0," ",IF(Q53&lt;&gt;30,"ERROR!"," "))</f>
        <v xml:space="preserve"> </v>
      </c>
      <c r="AB53" s="815"/>
      <c r="AC53" s="816"/>
      <c r="AD53" s="813"/>
    </row>
    <row r="54" spans="2:30" ht="15.75" customHeight="1" x14ac:dyDescent="0.35">
      <c r="B54" s="461" t="s">
        <v>96</v>
      </c>
      <c r="C54" s="1056">
        <v>1757</v>
      </c>
      <c r="D54" s="860" t="s">
        <v>355</v>
      </c>
      <c r="E54" s="859" t="s">
        <v>53</v>
      </c>
      <c r="F54" s="858" t="s">
        <v>7</v>
      </c>
      <c r="G54" s="643">
        <f t="shared" si="3"/>
        <v>1</v>
      </c>
      <c r="H54" s="247">
        <v>0</v>
      </c>
      <c r="I54" s="247">
        <v>6</v>
      </c>
      <c r="J54" s="247">
        <v>10</v>
      </c>
      <c r="K54" s="247">
        <v>6</v>
      </c>
      <c r="L54" s="247">
        <v>4</v>
      </c>
      <c r="M54" s="316">
        <v>1</v>
      </c>
      <c r="N54" s="316">
        <v>0</v>
      </c>
      <c r="O54" s="713">
        <v>3</v>
      </c>
      <c r="P54" s="753">
        <f t="shared" si="6"/>
        <v>232</v>
      </c>
      <c r="Q54" s="756">
        <f t="shared" si="7"/>
        <v>30</v>
      </c>
      <c r="R54" s="170"/>
      <c r="S54" s="51"/>
      <c r="T54" s="163"/>
      <c r="U54" s="378" t="str">
        <f t="shared" si="2"/>
        <v xml:space="preserve"> </v>
      </c>
      <c r="AB54" s="813">
        <v>2035</v>
      </c>
      <c r="AC54" s="814" t="s">
        <v>322</v>
      </c>
      <c r="AD54" s="813" t="s">
        <v>53</v>
      </c>
    </row>
    <row r="55" spans="2:30" ht="15.75" customHeight="1" x14ac:dyDescent="0.35">
      <c r="B55" s="461" t="s">
        <v>96</v>
      </c>
      <c r="C55" s="1056">
        <v>1957</v>
      </c>
      <c r="D55" s="860" t="s">
        <v>371</v>
      </c>
      <c r="E55" s="859" t="s">
        <v>48</v>
      </c>
      <c r="F55" s="858" t="s">
        <v>7</v>
      </c>
      <c r="G55" s="643">
        <f t="shared" si="3"/>
        <v>1</v>
      </c>
      <c r="H55" s="247">
        <v>2</v>
      </c>
      <c r="I55" s="247">
        <v>3</v>
      </c>
      <c r="J55" s="247">
        <v>6</v>
      </c>
      <c r="K55" s="247">
        <v>3</v>
      </c>
      <c r="L55" s="247">
        <v>9</v>
      </c>
      <c r="M55" s="316">
        <v>4</v>
      </c>
      <c r="N55" s="316">
        <v>0</v>
      </c>
      <c r="O55" s="713">
        <v>3</v>
      </c>
      <c r="P55" s="753">
        <f t="shared" si="6"/>
        <v>215</v>
      </c>
      <c r="Q55" s="756">
        <f t="shared" si="7"/>
        <v>30</v>
      </c>
      <c r="R55" s="170"/>
      <c r="S55" s="51"/>
      <c r="T55" s="163" t="str">
        <f>IF(S55="yes","M","")</f>
        <v/>
      </c>
      <c r="U55" s="378" t="str">
        <f t="shared" si="2"/>
        <v xml:space="preserve"> </v>
      </c>
    </row>
    <row r="56" spans="2:30" ht="15.75" customHeight="1" x14ac:dyDescent="0.35">
      <c r="B56" s="461" t="s">
        <v>96</v>
      </c>
      <c r="C56" s="1056">
        <v>1810</v>
      </c>
      <c r="D56" s="860" t="s">
        <v>372</v>
      </c>
      <c r="E56" s="859" t="s">
        <v>48</v>
      </c>
      <c r="F56" s="858" t="s">
        <v>7</v>
      </c>
      <c r="G56" s="643">
        <f t="shared" si="3"/>
        <v>1</v>
      </c>
      <c r="H56" s="247">
        <v>1</v>
      </c>
      <c r="I56" s="247">
        <v>3</v>
      </c>
      <c r="J56" s="247">
        <v>5</v>
      </c>
      <c r="K56" s="247">
        <v>9</v>
      </c>
      <c r="L56" s="247">
        <v>3</v>
      </c>
      <c r="M56" s="316">
        <v>5</v>
      </c>
      <c r="N56" s="316">
        <v>1</v>
      </c>
      <c r="O56" s="713">
        <v>3</v>
      </c>
      <c r="P56" s="753">
        <f t="shared" si="6"/>
        <v>213</v>
      </c>
      <c r="Q56" s="756">
        <f t="shared" si="7"/>
        <v>30</v>
      </c>
      <c r="R56" s="81"/>
      <c r="S56" s="51"/>
      <c r="T56" s="163" t="str">
        <f>IF(S56="yes","G","")</f>
        <v/>
      </c>
      <c r="U56" s="378" t="str">
        <f t="shared" si="2"/>
        <v xml:space="preserve"> </v>
      </c>
    </row>
    <row r="57" spans="2:30" ht="15.75" customHeight="1" thickBot="1" x14ac:dyDescent="0.4">
      <c r="B57" s="461" t="s">
        <v>96</v>
      </c>
      <c r="C57" s="825">
        <v>1984</v>
      </c>
      <c r="D57" s="810" t="s">
        <v>256</v>
      </c>
      <c r="E57" s="1094" t="s">
        <v>40</v>
      </c>
      <c r="F57" s="1060" t="s">
        <v>7</v>
      </c>
      <c r="G57" s="642">
        <f t="shared" si="3"/>
        <v>1</v>
      </c>
      <c r="H57" s="1194">
        <v>1</v>
      </c>
      <c r="I57" s="1194">
        <v>3</v>
      </c>
      <c r="J57" s="1194">
        <v>7</v>
      </c>
      <c r="K57" s="1194">
        <v>3</v>
      </c>
      <c r="L57" s="1194">
        <v>6</v>
      </c>
      <c r="M57" s="1195">
        <v>6</v>
      </c>
      <c r="N57" s="1195">
        <v>1</v>
      </c>
      <c r="O57" s="1097">
        <v>3</v>
      </c>
      <c r="P57" s="1117">
        <f t="shared" si="6"/>
        <v>210</v>
      </c>
      <c r="Q57" s="1161">
        <f t="shared" si="7"/>
        <v>30</v>
      </c>
      <c r="R57" s="81"/>
      <c r="S57" s="51"/>
      <c r="T57" s="163" t="str">
        <f>IF(S57="yes","G","")</f>
        <v/>
      </c>
      <c r="U57" s="378" t="str">
        <f t="shared" si="2"/>
        <v xml:space="preserve"> </v>
      </c>
    </row>
    <row r="58" spans="2:30" ht="26.25" customHeight="1" thickBot="1" x14ac:dyDescent="0.4">
      <c r="C58" s="826">
        <f>COUNT(C8:C57)</f>
        <v>50</v>
      </c>
      <c r="D58" s="1126" t="s">
        <v>22</v>
      </c>
      <c r="E58" s="1127"/>
      <c r="F58" s="917" t="s">
        <v>24</v>
      </c>
      <c r="G58" s="918"/>
      <c r="H58" s="918"/>
      <c r="I58" s="918"/>
      <c r="J58" s="918"/>
      <c r="K58" s="918"/>
      <c r="L58" s="918"/>
      <c r="M58" s="918"/>
      <c r="N58" s="918"/>
      <c r="O58" s="918"/>
      <c r="P58" s="918"/>
      <c r="Q58" s="919"/>
    </row>
    <row r="59" spans="2:30" ht="14.25" customHeight="1" x14ac:dyDescent="0.35">
      <c r="D59" s="1165"/>
      <c r="E59" s="1166"/>
      <c r="F59" s="1073"/>
      <c r="G59" s="47"/>
      <c r="H59" s="248"/>
      <c r="I59" s="248"/>
      <c r="J59" s="248"/>
      <c r="K59" s="248"/>
      <c r="L59" s="248"/>
      <c r="M59" s="317"/>
      <c r="N59" s="318"/>
      <c r="O59" s="317"/>
      <c r="P59" s="249"/>
      <c r="Q59" s="385"/>
    </row>
  </sheetData>
  <mergeCells count="5">
    <mergeCell ref="Y7:Z7"/>
    <mergeCell ref="D58:E58"/>
    <mergeCell ref="F58:Q58"/>
    <mergeCell ref="D5:P5"/>
    <mergeCell ref="B2:T2"/>
  </mergeCells>
  <pageMargins left="0.23622047244094491" right="0.23622047244094491" top="0.74803149606299213" bottom="0.74803149606299213" header="0.31496062992125984" footer="0.31496062992125984"/>
  <pageSetup paperSize="9" scale="73" fitToHeight="2" orientation="landscape" horizontalDpi="360" verticalDpi="36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Q27"/>
  <sheetViews>
    <sheetView topLeftCell="A13" zoomScaleNormal="100" workbookViewId="0">
      <selection activeCell="D22" sqref="D22"/>
    </sheetView>
  </sheetViews>
  <sheetFormatPr defaultColWidth="8.81640625" defaultRowHeight="14.5" x14ac:dyDescent="0.35"/>
  <cols>
    <col min="1" max="1" width="1.7265625" style="364" customWidth="1"/>
    <col min="2" max="2" width="6.26953125" style="228" customWidth="1"/>
    <col min="3" max="3" width="8.7265625" style="823" customWidth="1"/>
    <col min="4" max="4" width="31.453125" style="146" customWidth="1"/>
    <col min="5" max="5" width="8.453125" style="822" customWidth="1"/>
    <col min="6" max="6" width="7.7265625" style="854" customWidth="1"/>
    <col min="7" max="7" width="9.26953125" style="146" customWidth="1"/>
    <col min="8" max="8" width="6.453125" style="229" customWidth="1"/>
    <col min="9" max="9" width="6.26953125" style="229" customWidth="1"/>
    <col min="10" max="10" width="6.453125" style="229" customWidth="1"/>
    <col min="11" max="12" width="6.26953125" style="229" customWidth="1"/>
    <col min="13" max="13" width="6.453125" style="309" customWidth="1"/>
    <col min="14" max="14" width="7.453125" style="310" customWidth="1"/>
    <col min="15" max="15" width="7.1796875" style="309" customWidth="1"/>
    <col min="16" max="16" width="10" style="234" customWidth="1"/>
    <col min="17" max="17" width="10" style="380" customWidth="1"/>
    <col min="18" max="18" width="1.26953125" style="364" customWidth="1"/>
    <col min="19" max="19" width="12.7265625" style="364" customWidth="1"/>
    <col min="20" max="20" width="9.54296875" style="364" customWidth="1"/>
    <col min="21" max="21" width="13.1796875" style="364" customWidth="1"/>
    <col min="22" max="16384" width="8.81640625" style="364"/>
  </cols>
  <sheetData>
    <row r="1" spans="1:121" ht="15" thickBot="1" x14ac:dyDescent="0.4"/>
    <row r="2" spans="1:121" s="323" customFormat="1" ht="26.25" customHeight="1" thickBot="1" x14ac:dyDescent="0.4">
      <c r="B2" s="898" t="s">
        <v>298</v>
      </c>
      <c r="C2" s="899"/>
      <c r="D2" s="899"/>
      <c r="E2" s="899"/>
      <c r="F2" s="899"/>
      <c r="G2" s="899"/>
      <c r="H2" s="899"/>
      <c r="I2" s="899"/>
      <c r="J2" s="899"/>
      <c r="K2" s="899"/>
      <c r="L2" s="899"/>
      <c r="M2" s="899"/>
      <c r="N2" s="899"/>
      <c r="O2" s="899"/>
      <c r="P2" s="899"/>
      <c r="Q2" s="899"/>
      <c r="R2" s="899"/>
      <c r="S2" s="899"/>
      <c r="T2" s="900"/>
    </row>
    <row r="3" spans="1:121" ht="9" customHeight="1" x14ac:dyDescent="0.35"/>
    <row r="4" spans="1:121" ht="14.25" customHeight="1" thickBot="1" x14ac:dyDescent="0.4"/>
    <row r="5" spans="1:121" ht="22.5" customHeight="1" thickBot="1" x14ac:dyDescent="0.4">
      <c r="D5" s="892" t="s">
        <v>33</v>
      </c>
      <c r="E5" s="893"/>
      <c r="F5" s="893"/>
      <c r="G5" s="893"/>
      <c r="H5" s="893"/>
      <c r="I5" s="893"/>
      <c r="J5" s="893"/>
      <c r="K5" s="893"/>
      <c r="L5" s="893"/>
      <c r="M5" s="893"/>
      <c r="N5" s="893"/>
      <c r="O5" s="893"/>
      <c r="P5" s="894"/>
    </row>
    <row r="6" spans="1:121" s="6" customFormat="1" ht="35.25" customHeight="1" thickBot="1" x14ac:dyDescent="0.4">
      <c r="B6" s="87"/>
      <c r="C6" s="855" t="s">
        <v>1</v>
      </c>
      <c r="D6" s="886" t="s">
        <v>0</v>
      </c>
      <c r="E6" s="1078" t="s">
        <v>37</v>
      </c>
      <c r="F6" s="1064" t="s">
        <v>52</v>
      </c>
      <c r="G6" s="176"/>
      <c r="H6" s="409" t="s">
        <v>17</v>
      </c>
      <c r="I6" s="250">
        <v>10</v>
      </c>
      <c r="J6" s="250">
        <v>9</v>
      </c>
      <c r="K6" s="250">
        <v>8</v>
      </c>
      <c r="L6" s="250">
        <v>7</v>
      </c>
      <c r="M6" s="250">
        <v>6</v>
      </c>
      <c r="N6" s="459">
        <v>5</v>
      </c>
      <c r="O6" s="410">
        <v>0</v>
      </c>
      <c r="P6" s="319" t="s">
        <v>3</v>
      </c>
      <c r="Q6" s="752" t="s">
        <v>18</v>
      </c>
      <c r="R6" s="638"/>
      <c r="S6" s="633" t="s">
        <v>20</v>
      </c>
      <c r="T6" s="176" t="s">
        <v>21</v>
      </c>
      <c r="U6" s="376" t="s">
        <v>157</v>
      </c>
    </row>
    <row r="7" spans="1:121" s="6" customFormat="1" ht="21" customHeight="1" thickBot="1" x14ac:dyDescent="0.4">
      <c r="B7" s="461" t="s">
        <v>267</v>
      </c>
      <c r="C7" s="1130">
        <v>1266</v>
      </c>
      <c r="D7" s="1131" t="s">
        <v>349</v>
      </c>
      <c r="E7" s="1132" t="s">
        <v>53</v>
      </c>
      <c r="F7" s="1066" t="s">
        <v>8</v>
      </c>
      <c r="G7" s="732">
        <v>4</v>
      </c>
      <c r="H7" s="1196">
        <v>1</v>
      </c>
      <c r="I7" s="1196">
        <v>1</v>
      </c>
      <c r="J7" s="1196">
        <v>3</v>
      </c>
      <c r="K7" s="1196">
        <v>0</v>
      </c>
      <c r="L7" s="1196">
        <v>0</v>
      </c>
      <c r="M7" s="1197">
        <v>0</v>
      </c>
      <c r="N7" s="1135">
        <v>0</v>
      </c>
      <c r="O7" s="1198">
        <v>25</v>
      </c>
      <c r="P7" s="1190">
        <f t="shared" ref="P7:P25" si="0">(H7*10)+(I7*10)+(J7*9)+(K7*8)+(L7*7)+(M7*6)+(N7*5)</f>
        <v>47</v>
      </c>
      <c r="Q7" s="1191">
        <f t="shared" ref="Q7:Q25" si="1">SUM(H7:O7)</f>
        <v>30</v>
      </c>
      <c r="R7" s="784"/>
      <c r="S7" s="877"/>
      <c r="T7" s="773"/>
      <c r="U7" s="1218"/>
    </row>
    <row r="8" spans="1:121" s="6" customFormat="1" ht="15.75" customHeight="1" thickBot="1" x14ac:dyDescent="0.4">
      <c r="B8" s="461" t="s">
        <v>267</v>
      </c>
      <c r="C8" s="1106">
        <v>1041</v>
      </c>
      <c r="D8" s="1107" t="s">
        <v>232</v>
      </c>
      <c r="E8" s="1047" t="s">
        <v>53</v>
      </c>
      <c r="F8" s="1059" t="s">
        <v>5</v>
      </c>
      <c r="G8" s="639">
        <v>3</v>
      </c>
      <c r="H8" s="404">
        <v>10</v>
      </c>
      <c r="I8" s="404">
        <v>12</v>
      </c>
      <c r="J8" s="404">
        <v>6</v>
      </c>
      <c r="K8" s="404">
        <v>1</v>
      </c>
      <c r="L8" s="404">
        <v>1</v>
      </c>
      <c r="M8" s="405">
        <v>0</v>
      </c>
      <c r="N8" s="1138">
        <v>0</v>
      </c>
      <c r="O8" s="1199">
        <v>0</v>
      </c>
      <c r="P8" s="1115">
        <f t="shared" si="0"/>
        <v>289</v>
      </c>
      <c r="Q8" s="755">
        <f t="shared" si="1"/>
        <v>30</v>
      </c>
      <c r="R8" s="775"/>
      <c r="S8" s="1219"/>
      <c r="T8" s="1219"/>
      <c r="U8" s="792"/>
    </row>
    <row r="9" spans="1:121" ht="15.75" customHeight="1" x14ac:dyDescent="0.35">
      <c r="B9" s="461" t="s">
        <v>267</v>
      </c>
      <c r="C9" s="1105">
        <v>1901</v>
      </c>
      <c r="D9" s="809" t="s">
        <v>249</v>
      </c>
      <c r="E9" s="702" t="s">
        <v>53</v>
      </c>
      <c r="F9" s="858" t="s">
        <v>5</v>
      </c>
      <c r="G9" s="643">
        <v>3</v>
      </c>
      <c r="H9" s="402">
        <v>6</v>
      </c>
      <c r="I9" s="402">
        <v>7</v>
      </c>
      <c r="J9" s="402">
        <v>12</v>
      </c>
      <c r="K9" s="402">
        <v>4</v>
      </c>
      <c r="L9" s="402">
        <v>1</v>
      </c>
      <c r="M9" s="403">
        <v>0</v>
      </c>
      <c r="N9" s="831">
        <v>0</v>
      </c>
      <c r="O9" s="832">
        <v>0</v>
      </c>
      <c r="P9" s="753">
        <f t="shared" si="0"/>
        <v>277</v>
      </c>
      <c r="Q9" s="756">
        <f t="shared" si="1"/>
        <v>30</v>
      </c>
      <c r="R9" s="90"/>
      <c r="S9" s="1219"/>
      <c r="T9" s="1219"/>
      <c r="U9" s="400" t="str">
        <f>IF(P9=0," ",IF(Q9&lt;&gt;30,"ERROR!"," "))</f>
        <v xml:space="preserve"> </v>
      </c>
    </row>
    <row r="10" spans="1:121" ht="15.75" customHeight="1" thickBot="1" x14ac:dyDescent="0.4">
      <c r="B10" s="461" t="s">
        <v>267</v>
      </c>
      <c r="C10" s="825">
        <v>1314</v>
      </c>
      <c r="D10" s="810" t="s">
        <v>332</v>
      </c>
      <c r="E10" s="1094" t="s">
        <v>41</v>
      </c>
      <c r="F10" s="1060" t="s">
        <v>5</v>
      </c>
      <c r="G10" s="642">
        <v>3</v>
      </c>
      <c r="H10" s="1200">
        <v>3</v>
      </c>
      <c r="I10" s="1200">
        <v>6</v>
      </c>
      <c r="J10" s="1200">
        <v>10</v>
      </c>
      <c r="K10" s="1200">
        <v>8</v>
      </c>
      <c r="L10" s="1200">
        <v>2</v>
      </c>
      <c r="M10" s="1201">
        <v>0</v>
      </c>
      <c r="N10" s="1140">
        <v>0</v>
      </c>
      <c r="O10" s="1202">
        <v>1</v>
      </c>
      <c r="P10" s="1117">
        <f t="shared" si="0"/>
        <v>258</v>
      </c>
      <c r="Q10" s="1161">
        <f t="shared" si="1"/>
        <v>30</v>
      </c>
      <c r="R10" s="170"/>
      <c r="S10" s="1219"/>
      <c r="T10" s="1219"/>
      <c r="U10" s="400"/>
    </row>
    <row r="11" spans="1:121" ht="15.75" customHeight="1" x14ac:dyDescent="0.35">
      <c r="B11" s="461" t="s">
        <v>267</v>
      </c>
      <c r="C11" s="1076">
        <v>1256</v>
      </c>
      <c r="D11" s="1049" t="s">
        <v>292</v>
      </c>
      <c r="E11" s="1047" t="s">
        <v>281</v>
      </c>
      <c r="F11" s="1059" t="s">
        <v>257</v>
      </c>
      <c r="G11" s="639">
        <v>2</v>
      </c>
      <c r="H11" s="404">
        <v>10</v>
      </c>
      <c r="I11" s="404">
        <v>12</v>
      </c>
      <c r="J11" s="404">
        <v>7</v>
      </c>
      <c r="K11" s="404">
        <v>0</v>
      </c>
      <c r="L11" s="404">
        <v>0</v>
      </c>
      <c r="M11" s="405">
        <v>0</v>
      </c>
      <c r="N11" s="1138">
        <v>0</v>
      </c>
      <c r="O11" s="1199">
        <v>1</v>
      </c>
      <c r="P11" s="1115">
        <f t="shared" si="0"/>
        <v>283</v>
      </c>
      <c r="Q11" s="755">
        <f t="shared" si="1"/>
        <v>30</v>
      </c>
      <c r="R11" s="170"/>
      <c r="S11" s="1219"/>
      <c r="T11" s="1219"/>
      <c r="U11" s="400" t="str">
        <f>IF(P11=0," ",IF(Q11&lt;&gt;30,"ERROR!"," "))</f>
        <v xml:space="preserve"> </v>
      </c>
    </row>
    <row r="12" spans="1:121" ht="15.75" customHeight="1" thickBot="1" x14ac:dyDescent="0.4">
      <c r="B12" s="461"/>
      <c r="C12" s="825">
        <v>309</v>
      </c>
      <c r="D12" s="810" t="s">
        <v>312</v>
      </c>
      <c r="E12" s="1094" t="s">
        <v>48</v>
      </c>
      <c r="F12" s="1060" t="s">
        <v>257</v>
      </c>
      <c r="G12" s="642">
        <v>2</v>
      </c>
      <c r="H12" s="1200">
        <v>0</v>
      </c>
      <c r="I12" s="1200">
        <v>5</v>
      </c>
      <c r="J12" s="1200">
        <v>13</v>
      </c>
      <c r="K12" s="1200">
        <v>5</v>
      </c>
      <c r="L12" s="1200">
        <v>6</v>
      </c>
      <c r="M12" s="1201">
        <v>0</v>
      </c>
      <c r="N12" s="1140">
        <v>1</v>
      </c>
      <c r="O12" s="1202">
        <v>0</v>
      </c>
      <c r="P12" s="1117">
        <f t="shared" si="0"/>
        <v>254</v>
      </c>
      <c r="Q12" s="1161">
        <f t="shared" si="1"/>
        <v>30</v>
      </c>
      <c r="R12" s="170"/>
      <c r="S12" s="1219"/>
      <c r="T12" s="1219"/>
      <c r="U12" s="400"/>
    </row>
    <row r="13" spans="1:121" ht="15.75" customHeight="1" x14ac:dyDescent="0.35">
      <c r="B13" s="461" t="s">
        <v>267</v>
      </c>
      <c r="C13" s="824">
        <v>1786</v>
      </c>
      <c r="D13" s="817" t="s">
        <v>343</v>
      </c>
      <c r="E13" s="1047" t="s">
        <v>49</v>
      </c>
      <c r="F13" s="1059" t="s">
        <v>7</v>
      </c>
      <c r="G13" s="639">
        <v>1</v>
      </c>
      <c r="H13" s="404">
        <v>3</v>
      </c>
      <c r="I13" s="404">
        <v>7</v>
      </c>
      <c r="J13" s="404">
        <v>12</v>
      </c>
      <c r="K13" s="404">
        <v>7</v>
      </c>
      <c r="L13" s="404">
        <v>1</v>
      </c>
      <c r="M13" s="405">
        <v>0</v>
      </c>
      <c r="N13" s="1138">
        <v>0</v>
      </c>
      <c r="O13" s="1199">
        <v>0</v>
      </c>
      <c r="P13" s="1115">
        <f t="shared" si="0"/>
        <v>271</v>
      </c>
      <c r="Q13" s="755">
        <f t="shared" si="1"/>
        <v>30</v>
      </c>
      <c r="R13" s="170"/>
      <c r="S13" s="1219"/>
      <c r="T13" s="1219"/>
      <c r="U13" s="400" t="str">
        <f>IF(P13=0," ",IF(Q13&lt;&gt;30,"ERROR!"," "))</f>
        <v xml:space="preserve"> </v>
      </c>
    </row>
    <row r="14" spans="1:121" ht="15.75" customHeight="1" x14ac:dyDescent="0.35">
      <c r="B14" s="461" t="s">
        <v>267</v>
      </c>
      <c r="C14" s="1056">
        <v>2035</v>
      </c>
      <c r="D14" s="860" t="s">
        <v>340</v>
      </c>
      <c r="E14" s="859" t="s">
        <v>53</v>
      </c>
      <c r="F14" s="858" t="s">
        <v>7</v>
      </c>
      <c r="G14" s="643">
        <v>1</v>
      </c>
      <c r="H14" s="402">
        <v>3</v>
      </c>
      <c r="I14" s="402">
        <v>8</v>
      </c>
      <c r="J14" s="402">
        <v>11</v>
      </c>
      <c r="K14" s="402">
        <v>3</v>
      </c>
      <c r="L14" s="402">
        <v>5</v>
      </c>
      <c r="M14" s="403">
        <v>0</v>
      </c>
      <c r="N14" s="831">
        <v>0</v>
      </c>
      <c r="O14" s="832">
        <v>0</v>
      </c>
      <c r="P14" s="753">
        <f t="shared" si="0"/>
        <v>268</v>
      </c>
      <c r="Q14" s="756">
        <f t="shared" si="1"/>
        <v>30</v>
      </c>
      <c r="R14" s="170"/>
      <c r="S14" s="1219"/>
      <c r="T14" s="1219"/>
      <c r="U14" s="400"/>
    </row>
    <row r="15" spans="1:121" ht="15.75" customHeight="1" x14ac:dyDescent="0.35">
      <c r="B15" s="461" t="s">
        <v>267</v>
      </c>
      <c r="C15" s="811">
        <v>1569</v>
      </c>
      <c r="D15" s="808" t="s">
        <v>335</v>
      </c>
      <c r="E15" s="702" t="s">
        <v>44</v>
      </c>
      <c r="F15" s="858" t="s">
        <v>7</v>
      </c>
      <c r="G15" s="643">
        <v>1</v>
      </c>
      <c r="H15" s="402">
        <v>2</v>
      </c>
      <c r="I15" s="402">
        <v>9</v>
      </c>
      <c r="J15" s="402">
        <v>14</v>
      </c>
      <c r="K15" s="402">
        <v>4</v>
      </c>
      <c r="L15" s="402">
        <v>0</v>
      </c>
      <c r="M15" s="403">
        <v>0</v>
      </c>
      <c r="N15" s="831">
        <v>0</v>
      </c>
      <c r="O15" s="832">
        <v>1</v>
      </c>
      <c r="P15" s="753">
        <f t="shared" si="0"/>
        <v>268</v>
      </c>
      <c r="Q15" s="756">
        <f t="shared" si="1"/>
        <v>30</v>
      </c>
      <c r="R15" s="170"/>
      <c r="S15" s="1219"/>
      <c r="T15" s="1219"/>
      <c r="U15" s="458"/>
      <c r="W15" s="170"/>
      <c r="X15" s="170"/>
      <c r="Y15" s="170"/>
      <c r="Z15" s="170"/>
      <c r="AA15" s="170"/>
      <c r="AB15" s="170"/>
      <c r="AC15" s="170"/>
      <c r="AD15" s="170"/>
      <c r="AE15" s="170"/>
      <c r="AF15" s="170"/>
      <c r="AG15" s="170"/>
      <c r="AH15" s="170"/>
      <c r="AI15" s="170"/>
      <c r="AJ15" s="170"/>
      <c r="AK15" s="170"/>
      <c r="AL15" s="170"/>
      <c r="AM15" s="170"/>
      <c r="AN15" s="170"/>
      <c r="AO15" s="170"/>
      <c r="AP15" s="170"/>
      <c r="AQ15" s="170"/>
      <c r="AR15" s="170"/>
      <c r="AS15" s="170"/>
      <c r="AT15" s="170"/>
      <c r="AU15" s="170"/>
      <c r="AV15" s="170"/>
      <c r="AW15" s="170"/>
      <c r="AX15" s="170"/>
      <c r="AY15" s="170"/>
      <c r="AZ15" s="170"/>
      <c r="BA15" s="170"/>
      <c r="BB15" s="170"/>
      <c r="BC15" s="170"/>
      <c r="BD15" s="170"/>
      <c r="BE15" s="170"/>
      <c r="BF15" s="170"/>
      <c r="BG15" s="170"/>
      <c r="BH15" s="170"/>
      <c r="BI15" s="170"/>
      <c r="BJ15" s="170"/>
      <c r="BK15" s="170"/>
      <c r="BL15" s="170"/>
      <c r="BM15" s="170"/>
      <c r="BN15" s="170"/>
      <c r="BO15" s="170"/>
      <c r="BP15" s="170"/>
      <c r="BQ15" s="170"/>
      <c r="BR15" s="170"/>
      <c r="BS15" s="170"/>
      <c r="BT15" s="170"/>
      <c r="BU15" s="170"/>
      <c r="BV15" s="170"/>
      <c r="BW15" s="170"/>
      <c r="BX15" s="170"/>
      <c r="BY15" s="170"/>
      <c r="BZ15" s="170"/>
      <c r="CA15" s="170"/>
      <c r="CB15" s="170"/>
      <c r="CC15" s="170"/>
      <c r="CD15" s="170"/>
      <c r="CE15" s="170"/>
      <c r="CF15" s="170"/>
      <c r="CG15" s="170"/>
      <c r="CH15" s="170"/>
      <c r="CI15" s="170"/>
      <c r="CJ15" s="170"/>
      <c r="CK15" s="170"/>
      <c r="CL15" s="170"/>
      <c r="CM15" s="170"/>
      <c r="CN15" s="170"/>
      <c r="CO15" s="170"/>
      <c r="CP15" s="170"/>
      <c r="CQ15" s="170"/>
      <c r="CR15" s="170"/>
      <c r="CS15" s="170"/>
      <c r="CT15" s="170"/>
      <c r="CU15" s="170"/>
      <c r="CV15" s="170"/>
      <c r="CW15" s="170"/>
      <c r="CX15" s="170"/>
      <c r="CY15" s="170"/>
      <c r="CZ15" s="170"/>
      <c r="DA15" s="170"/>
      <c r="DB15" s="170"/>
      <c r="DC15" s="170"/>
      <c r="DD15" s="170"/>
      <c r="DE15" s="170"/>
      <c r="DF15" s="170"/>
      <c r="DG15" s="170"/>
      <c r="DH15" s="170"/>
      <c r="DI15" s="170"/>
      <c r="DJ15" s="170"/>
      <c r="DK15" s="170"/>
      <c r="DL15" s="170"/>
      <c r="DM15" s="170"/>
      <c r="DN15" s="170"/>
      <c r="DO15" s="170"/>
      <c r="DP15" s="170"/>
      <c r="DQ15" s="170"/>
    </row>
    <row r="16" spans="1:121" s="80" customFormat="1" ht="15.75" customHeight="1" x14ac:dyDescent="0.35">
      <c r="A16" s="170"/>
      <c r="B16" s="461" t="s">
        <v>267</v>
      </c>
      <c r="C16" s="811">
        <v>1687</v>
      </c>
      <c r="D16" s="809" t="s">
        <v>306</v>
      </c>
      <c r="E16" s="702" t="s">
        <v>48</v>
      </c>
      <c r="F16" s="858" t="s">
        <v>7</v>
      </c>
      <c r="G16" s="643">
        <v>1</v>
      </c>
      <c r="H16" s="402">
        <v>1</v>
      </c>
      <c r="I16" s="402">
        <v>5</v>
      </c>
      <c r="J16" s="402">
        <v>16</v>
      </c>
      <c r="K16" s="402">
        <v>5</v>
      </c>
      <c r="L16" s="402">
        <v>2</v>
      </c>
      <c r="M16" s="403">
        <v>1</v>
      </c>
      <c r="N16" s="831">
        <v>0</v>
      </c>
      <c r="O16" s="832">
        <v>0</v>
      </c>
      <c r="P16" s="753">
        <f t="shared" si="0"/>
        <v>264</v>
      </c>
      <c r="Q16" s="756">
        <f t="shared" si="1"/>
        <v>30</v>
      </c>
      <c r="R16" s="170"/>
      <c r="S16" s="1219"/>
      <c r="T16" s="1219"/>
      <c r="U16" s="400"/>
      <c r="V16" s="170"/>
      <c r="W16" s="170"/>
      <c r="X16" s="170"/>
      <c r="Y16" s="170"/>
      <c r="Z16" s="170"/>
      <c r="AA16" s="170"/>
      <c r="AB16" s="170"/>
      <c r="AC16" s="170"/>
      <c r="AD16" s="170"/>
      <c r="AE16" s="170"/>
      <c r="AF16" s="170"/>
      <c r="AG16" s="170"/>
      <c r="AH16" s="170"/>
      <c r="AI16" s="170"/>
      <c r="AJ16" s="170"/>
      <c r="AK16" s="170"/>
      <c r="AL16" s="170"/>
      <c r="AM16" s="170"/>
      <c r="AN16" s="170"/>
      <c r="AO16" s="170"/>
      <c r="AP16" s="170"/>
      <c r="AQ16" s="170"/>
      <c r="AR16" s="170"/>
      <c r="AS16" s="170"/>
      <c r="AT16" s="170"/>
      <c r="AU16" s="170"/>
      <c r="AV16" s="170"/>
      <c r="AW16" s="170"/>
      <c r="AX16" s="170"/>
      <c r="AY16" s="170"/>
      <c r="AZ16" s="170"/>
      <c r="BA16" s="170"/>
      <c r="BB16" s="170"/>
      <c r="BC16" s="170"/>
      <c r="BD16" s="170"/>
      <c r="BE16" s="170"/>
      <c r="BF16" s="170"/>
      <c r="BG16" s="170"/>
      <c r="BH16" s="170"/>
      <c r="BI16" s="170"/>
      <c r="BJ16" s="170"/>
      <c r="BK16" s="170"/>
      <c r="BL16" s="170"/>
      <c r="BM16" s="170"/>
      <c r="BN16" s="170"/>
      <c r="BO16" s="170"/>
      <c r="BP16" s="170"/>
      <c r="BQ16" s="170"/>
      <c r="BR16" s="170"/>
      <c r="BS16" s="170"/>
      <c r="BT16" s="170"/>
      <c r="BU16" s="170"/>
      <c r="BV16" s="170"/>
      <c r="BW16" s="170"/>
      <c r="BX16" s="170"/>
      <c r="BY16" s="170"/>
      <c r="BZ16" s="170"/>
      <c r="CA16" s="170"/>
      <c r="CB16" s="170"/>
      <c r="CC16" s="170"/>
      <c r="CD16" s="170"/>
      <c r="CE16" s="170"/>
      <c r="CF16" s="170"/>
      <c r="CG16" s="170"/>
      <c r="CH16" s="170"/>
      <c r="CI16" s="170"/>
      <c r="CJ16" s="170"/>
      <c r="CK16" s="170"/>
      <c r="CL16" s="170"/>
      <c r="CM16" s="170"/>
      <c r="CN16" s="170"/>
      <c r="CO16" s="170"/>
      <c r="CP16" s="170"/>
      <c r="CQ16" s="170"/>
      <c r="CR16" s="170"/>
      <c r="CS16" s="170"/>
      <c r="CT16" s="170"/>
      <c r="CU16" s="170"/>
      <c r="CV16" s="170"/>
      <c r="CW16" s="170"/>
      <c r="CX16" s="170"/>
      <c r="CY16" s="170"/>
      <c r="CZ16" s="170"/>
      <c r="DA16" s="170"/>
      <c r="DB16" s="170"/>
      <c r="DC16" s="170"/>
      <c r="DD16" s="170"/>
      <c r="DE16" s="170"/>
      <c r="DF16" s="170"/>
      <c r="DG16" s="170"/>
      <c r="DH16" s="170"/>
      <c r="DI16" s="170"/>
      <c r="DJ16" s="170"/>
      <c r="DK16" s="170"/>
      <c r="DL16" s="170"/>
      <c r="DM16" s="170"/>
      <c r="DN16" s="170"/>
      <c r="DO16" s="170"/>
      <c r="DP16" s="170"/>
      <c r="DQ16" s="170"/>
    </row>
    <row r="17" spans="2:21" s="170" customFormat="1" ht="15.75" customHeight="1" x14ac:dyDescent="0.35">
      <c r="B17" s="461"/>
      <c r="C17" s="811">
        <v>1629</v>
      </c>
      <c r="D17" s="808" t="s">
        <v>333</v>
      </c>
      <c r="E17" s="702" t="s">
        <v>53</v>
      </c>
      <c r="F17" s="858" t="s">
        <v>7</v>
      </c>
      <c r="G17" s="643">
        <v>1</v>
      </c>
      <c r="H17" s="402">
        <v>3</v>
      </c>
      <c r="I17" s="402">
        <v>6</v>
      </c>
      <c r="J17" s="402">
        <v>10</v>
      </c>
      <c r="K17" s="402">
        <v>6</v>
      </c>
      <c r="L17" s="402">
        <v>4</v>
      </c>
      <c r="M17" s="403">
        <v>0</v>
      </c>
      <c r="N17" s="831">
        <v>0</v>
      </c>
      <c r="O17" s="832">
        <v>1</v>
      </c>
      <c r="P17" s="753">
        <f t="shared" si="0"/>
        <v>256</v>
      </c>
      <c r="Q17" s="756">
        <f t="shared" si="1"/>
        <v>30</v>
      </c>
      <c r="S17" s="1219"/>
      <c r="T17" s="1219"/>
      <c r="U17" s="400"/>
    </row>
    <row r="18" spans="2:21" s="170" customFormat="1" ht="15.75" customHeight="1" x14ac:dyDescent="0.35">
      <c r="B18" s="461"/>
      <c r="C18" s="811">
        <v>1982</v>
      </c>
      <c r="D18" s="808" t="s">
        <v>237</v>
      </c>
      <c r="E18" s="702" t="s">
        <v>281</v>
      </c>
      <c r="F18" s="858" t="s">
        <v>7</v>
      </c>
      <c r="G18" s="643">
        <v>1</v>
      </c>
      <c r="H18" s="402">
        <v>9</v>
      </c>
      <c r="I18" s="402">
        <v>3</v>
      </c>
      <c r="J18" s="402">
        <v>3</v>
      </c>
      <c r="K18" s="402">
        <v>10</v>
      </c>
      <c r="L18" s="402">
        <v>2</v>
      </c>
      <c r="M18" s="403">
        <v>2</v>
      </c>
      <c r="N18" s="831">
        <v>0</v>
      </c>
      <c r="O18" s="832">
        <v>1</v>
      </c>
      <c r="P18" s="753">
        <f t="shared" si="0"/>
        <v>253</v>
      </c>
      <c r="Q18" s="756">
        <f t="shared" si="1"/>
        <v>30</v>
      </c>
      <c r="S18" s="1219"/>
      <c r="T18" s="1219"/>
      <c r="U18" s="400"/>
    </row>
    <row r="19" spans="2:21" s="170" customFormat="1" ht="15.75" customHeight="1" x14ac:dyDescent="0.35">
      <c r="B19" s="461"/>
      <c r="C19" s="1056">
        <v>1170</v>
      </c>
      <c r="D19" s="860" t="s">
        <v>360</v>
      </c>
      <c r="E19" s="859" t="s">
        <v>53</v>
      </c>
      <c r="F19" s="858" t="s">
        <v>7</v>
      </c>
      <c r="G19" s="643">
        <v>1</v>
      </c>
      <c r="H19" s="402">
        <v>4</v>
      </c>
      <c r="I19" s="402">
        <v>6</v>
      </c>
      <c r="J19" s="402">
        <v>10</v>
      </c>
      <c r="K19" s="402">
        <v>6</v>
      </c>
      <c r="L19" s="402">
        <v>1</v>
      </c>
      <c r="M19" s="403">
        <v>1</v>
      </c>
      <c r="N19" s="831">
        <v>0</v>
      </c>
      <c r="O19" s="832">
        <v>2</v>
      </c>
      <c r="P19" s="753">
        <f t="shared" si="0"/>
        <v>251</v>
      </c>
      <c r="Q19" s="756">
        <f t="shared" si="1"/>
        <v>30</v>
      </c>
      <c r="S19" s="1219"/>
      <c r="T19" s="1219"/>
      <c r="U19" s="400"/>
    </row>
    <row r="20" spans="2:21" s="170" customFormat="1" ht="15.75" customHeight="1" x14ac:dyDescent="0.35">
      <c r="B20" s="461"/>
      <c r="C20" s="811">
        <v>1853</v>
      </c>
      <c r="D20" s="808" t="s">
        <v>254</v>
      </c>
      <c r="E20" s="702" t="s">
        <v>53</v>
      </c>
      <c r="F20" s="858" t="s">
        <v>7</v>
      </c>
      <c r="G20" s="643">
        <v>1</v>
      </c>
      <c r="H20" s="402">
        <v>0</v>
      </c>
      <c r="I20" s="402">
        <v>6</v>
      </c>
      <c r="J20" s="402">
        <v>10</v>
      </c>
      <c r="K20" s="402">
        <v>9</v>
      </c>
      <c r="L20" s="402">
        <v>2</v>
      </c>
      <c r="M20" s="403">
        <v>2</v>
      </c>
      <c r="N20" s="831">
        <v>0</v>
      </c>
      <c r="O20" s="832">
        <v>1</v>
      </c>
      <c r="P20" s="753">
        <f t="shared" si="0"/>
        <v>248</v>
      </c>
      <c r="Q20" s="756">
        <f t="shared" si="1"/>
        <v>30</v>
      </c>
      <c r="S20" s="1219"/>
      <c r="T20" s="1219"/>
      <c r="U20" s="400"/>
    </row>
    <row r="21" spans="2:21" s="170" customFormat="1" ht="15.75" customHeight="1" x14ac:dyDescent="0.35">
      <c r="B21" s="461"/>
      <c r="C21" s="1056">
        <v>1983</v>
      </c>
      <c r="D21" s="860" t="s">
        <v>236</v>
      </c>
      <c r="E21" s="859" t="s">
        <v>281</v>
      </c>
      <c r="F21" s="858" t="s">
        <v>7</v>
      </c>
      <c r="G21" s="643">
        <v>1</v>
      </c>
      <c r="H21" s="402">
        <v>1</v>
      </c>
      <c r="I21" s="402">
        <v>6</v>
      </c>
      <c r="J21" s="402">
        <v>11</v>
      </c>
      <c r="K21" s="402">
        <v>4</v>
      </c>
      <c r="L21" s="402">
        <v>4</v>
      </c>
      <c r="M21" s="403">
        <v>3</v>
      </c>
      <c r="N21" s="831">
        <v>0</v>
      </c>
      <c r="O21" s="832">
        <v>1</v>
      </c>
      <c r="P21" s="753">
        <f t="shared" si="0"/>
        <v>247</v>
      </c>
      <c r="Q21" s="756">
        <f t="shared" si="1"/>
        <v>30</v>
      </c>
      <c r="S21" s="1219"/>
      <c r="T21" s="1219"/>
      <c r="U21" s="400"/>
    </row>
    <row r="22" spans="2:21" ht="15.75" customHeight="1" x14ac:dyDescent="0.35">
      <c r="B22" s="461" t="s">
        <v>267</v>
      </c>
      <c r="C22" s="1056">
        <v>1767</v>
      </c>
      <c r="D22" s="860" t="s">
        <v>361</v>
      </c>
      <c r="E22" s="859" t="s">
        <v>53</v>
      </c>
      <c r="F22" s="858" t="s">
        <v>7</v>
      </c>
      <c r="G22" s="643">
        <v>1</v>
      </c>
      <c r="H22" s="402">
        <v>2</v>
      </c>
      <c r="I22" s="402">
        <v>4</v>
      </c>
      <c r="J22" s="402">
        <v>8</v>
      </c>
      <c r="K22" s="402">
        <v>8</v>
      </c>
      <c r="L22" s="402">
        <v>4</v>
      </c>
      <c r="M22" s="403">
        <v>3</v>
      </c>
      <c r="N22" s="831">
        <v>0</v>
      </c>
      <c r="O22" s="832">
        <v>1</v>
      </c>
      <c r="P22" s="753">
        <f t="shared" si="0"/>
        <v>242</v>
      </c>
      <c r="Q22" s="756">
        <f t="shared" si="1"/>
        <v>30</v>
      </c>
      <c r="R22" s="170"/>
      <c r="S22" s="1219"/>
      <c r="T22" s="1219"/>
      <c r="U22" s="400" t="str">
        <f>IF(P22=0," ",IF(Q22&lt;&gt;30,"ERROR!"," "))</f>
        <v xml:space="preserve"> </v>
      </c>
    </row>
    <row r="23" spans="2:21" ht="15.75" customHeight="1" x14ac:dyDescent="0.35">
      <c r="B23" s="461"/>
      <c r="C23" s="1056">
        <v>1863</v>
      </c>
      <c r="D23" s="860" t="s">
        <v>356</v>
      </c>
      <c r="E23" s="859" t="s">
        <v>53</v>
      </c>
      <c r="F23" s="858" t="s">
        <v>7</v>
      </c>
      <c r="G23" s="643">
        <v>1</v>
      </c>
      <c r="H23" s="402">
        <v>1</v>
      </c>
      <c r="I23" s="402">
        <v>3</v>
      </c>
      <c r="J23" s="402">
        <v>8</v>
      </c>
      <c r="K23" s="402">
        <v>10</v>
      </c>
      <c r="L23" s="402">
        <v>7</v>
      </c>
      <c r="M23" s="403">
        <v>0</v>
      </c>
      <c r="N23" s="831">
        <v>0</v>
      </c>
      <c r="O23" s="832">
        <v>1</v>
      </c>
      <c r="P23" s="753">
        <f t="shared" si="0"/>
        <v>241</v>
      </c>
      <c r="Q23" s="756">
        <f t="shared" si="1"/>
        <v>30</v>
      </c>
      <c r="R23" s="170"/>
      <c r="S23" s="1219"/>
      <c r="T23" s="1219"/>
      <c r="U23" s="458"/>
    </row>
    <row r="24" spans="2:21" ht="15.75" customHeight="1" x14ac:dyDescent="0.35">
      <c r="B24" s="461"/>
      <c r="C24" s="811">
        <v>1615</v>
      </c>
      <c r="D24" s="808" t="s">
        <v>260</v>
      </c>
      <c r="E24" s="702" t="s">
        <v>281</v>
      </c>
      <c r="F24" s="858" t="s">
        <v>7</v>
      </c>
      <c r="G24" s="643">
        <v>1</v>
      </c>
      <c r="H24" s="402">
        <v>0</v>
      </c>
      <c r="I24" s="402">
        <v>1</v>
      </c>
      <c r="J24" s="402">
        <v>5</v>
      </c>
      <c r="K24" s="402">
        <v>10</v>
      </c>
      <c r="L24" s="402">
        <v>5</v>
      </c>
      <c r="M24" s="403">
        <v>3</v>
      </c>
      <c r="N24" s="831">
        <v>0</v>
      </c>
      <c r="O24" s="832">
        <v>6</v>
      </c>
      <c r="P24" s="753">
        <f t="shared" si="0"/>
        <v>188</v>
      </c>
      <c r="Q24" s="756">
        <f t="shared" si="1"/>
        <v>30</v>
      </c>
      <c r="R24" s="170"/>
      <c r="S24" s="1219"/>
      <c r="T24" s="1219"/>
      <c r="U24" s="458"/>
    </row>
    <row r="25" spans="2:21" ht="15.75" customHeight="1" thickBot="1" x14ac:dyDescent="0.4">
      <c r="B25" s="461" t="s">
        <v>267</v>
      </c>
      <c r="C25" s="1057">
        <v>1267</v>
      </c>
      <c r="D25" s="888" t="s">
        <v>350</v>
      </c>
      <c r="E25" s="1058" t="s">
        <v>53</v>
      </c>
      <c r="F25" s="1060" t="s">
        <v>7</v>
      </c>
      <c r="G25" s="642">
        <v>1</v>
      </c>
      <c r="H25" s="1200">
        <v>2</v>
      </c>
      <c r="I25" s="1200">
        <v>2</v>
      </c>
      <c r="J25" s="1200">
        <v>1</v>
      </c>
      <c r="K25" s="1200">
        <v>2</v>
      </c>
      <c r="L25" s="1200">
        <v>2</v>
      </c>
      <c r="M25" s="1201">
        <v>0</v>
      </c>
      <c r="N25" s="1140">
        <v>0</v>
      </c>
      <c r="O25" s="1202">
        <v>21</v>
      </c>
      <c r="P25" s="1117">
        <f t="shared" si="0"/>
        <v>79</v>
      </c>
      <c r="Q25" s="1161">
        <f t="shared" si="1"/>
        <v>30</v>
      </c>
      <c r="R25" s="449"/>
      <c r="S25" s="1219"/>
      <c r="T25" s="1219"/>
      <c r="U25" s="401" t="str">
        <f>IF(P25=0," ",IF(Q25&lt;&gt;30,"ERROR!"," "))</f>
        <v xml:space="preserve"> </v>
      </c>
    </row>
    <row r="26" spans="2:21" ht="24" customHeight="1" thickBot="1" x14ac:dyDescent="0.4">
      <c r="C26" s="826">
        <f>COUNT(C9:C25)</f>
        <v>17</v>
      </c>
      <c r="D26" s="1079" t="s">
        <v>22</v>
      </c>
      <c r="E26" s="1080"/>
      <c r="F26" s="912" t="s">
        <v>25</v>
      </c>
      <c r="G26" s="913"/>
      <c r="H26" s="913"/>
      <c r="I26" s="913"/>
      <c r="J26" s="913"/>
      <c r="K26" s="913"/>
      <c r="L26" s="913"/>
      <c r="M26" s="913"/>
      <c r="N26" s="913"/>
      <c r="O26" s="913"/>
      <c r="P26" s="913"/>
      <c r="Q26" s="914"/>
      <c r="S26" s="170"/>
      <c r="T26" s="170"/>
    </row>
    <row r="27" spans="2:21" x14ac:dyDescent="0.35">
      <c r="D27" s="887"/>
      <c r="E27" s="849"/>
      <c r="F27" s="1073"/>
      <c r="G27" s="630"/>
      <c r="H27" s="239"/>
      <c r="I27" s="239"/>
      <c r="J27" s="239"/>
      <c r="K27" s="239"/>
      <c r="L27" s="239"/>
      <c r="M27" s="314"/>
      <c r="N27" s="315"/>
      <c r="O27" s="314"/>
      <c r="P27" s="632"/>
    </row>
  </sheetData>
  <mergeCells count="4">
    <mergeCell ref="B2:T2"/>
    <mergeCell ref="D5:P5"/>
    <mergeCell ref="D26:E26"/>
    <mergeCell ref="F26:Q26"/>
  </mergeCells>
  <pageMargins left="0.23622047244094491" right="0.23622047244094491" top="0.74803149606299213" bottom="0.74803149606299213" header="0.31496062992125984" footer="0.31496062992125984"/>
  <pageSetup paperSize="9" scale="76" fitToHeight="2" orientation="landscape" horizontalDpi="360" verticalDpi="36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U31"/>
  <sheetViews>
    <sheetView topLeftCell="A4" zoomScale="80" zoomScaleNormal="80" workbookViewId="0">
      <selection activeCell="T19" sqref="T19"/>
    </sheetView>
  </sheetViews>
  <sheetFormatPr defaultColWidth="8.81640625" defaultRowHeight="14.5" x14ac:dyDescent="0.35"/>
  <cols>
    <col min="1" max="1" width="1.7265625" style="364" customWidth="1"/>
    <col min="2" max="2" width="6.26953125" style="228" customWidth="1"/>
    <col min="3" max="3" width="7.453125" style="823" customWidth="1"/>
    <col min="4" max="4" width="31.453125" style="146" customWidth="1"/>
    <col min="5" max="5" width="8.453125" style="822" customWidth="1"/>
    <col min="6" max="6" width="7.7265625" style="854" customWidth="1"/>
    <col min="7" max="7" width="9.26953125" style="146" customWidth="1"/>
    <col min="8" max="8" width="6.453125" style="229" customWidth="1"/>
    <col min="9" max="9" width="6.26953125" style="229" customWidth="1"/>
    <col min="10" max="10" width="6.453125" style="229" customWidth="1"/>
    <col min="11" max="12" width="6.26953125" style="229" customWidth="1"/>
    <col min="13" max="13" width="6.453125" style="309" customWidth="1"/>
    <col min="14" max="14" width="7.453125" style="310" customWidth="1"/>
    <col min="15" max="15" width="7.1796875" style="309" customWidth="1"/>
    <col min="16" max="16" width="10" style="234" customWidth="1"/>
    <col min="17" max="17" width="10" style="380" customWidth="1"/>
    <col min="18" max="18" width="1.26953125" style="364" customWidth="1"/>
    <col min="19" max="19" width="12.7265625" style="364" customWidth="1"/>
    <col min="20" max="20" width="9.54296875" style="364" customWidth="1"/>
    <col min="21" max="21" width="13.1796875" style="364" customWidth="1"/>
    <col min="22" max="16384" width="8.81640625" style="364"/>
  </cols>
  <sheetData>
    <row r="1" spans="2:21" ht="15" thickBot="1" x14ac:dyDescent="0.4"/>
    <row r="2" spans="2:21" s="323" customFormat="1" ht="26.25" customHeight="1" thickBot="1" x14ac:dyDescent="0.4">
      <c r="B2" s="898" t="s">
        <v>298</v>
      </c>
      <c r="C2" s="899"/>
      <c r="D2" s="899"/>
      <c r="E2" s="899"/>
      <c r="F2" s="899"/>
      <c r="G2" s="899"/>
      <c r="H2" s="899"/>
      <c r="I2" s="899"/>
      <c r="J2" s="899"/>
      <c r="K2" s="899"/>
      <c r="L2" s="899"/>
      <c r="M2" s="899"/>
      <c r="N2" s="899"/>
      <c r="O2" s="899"/>
      <c r="P2" s="899"/>
      <c r="Q2" s="899"/>
      <c r="R2" s="899"/>
      <c r="S2" s="899"/>
      <c r="T2" s="900"/>
    </row>
    <row r="3" spans="2:21" ht="9" customHeight="1" x14ac:dyDescent="0.35"/>
    <row r="4" spans="2:21" ht="14.25" customHeight="1" thickBot="1" x14ac:dyDescent="0.4"/>
    <row r="5" spans="2:21" ht="22.5" customHeight="1" thickBot="1" x14ac:dyDescent="0.4">
      <c r="D5" s="1203" t="s">
        <v>218</v>
      </c>
      <c r="E5" s="1204"/>
      <c r="F5" s="1204"/>
      <c r="G5" s="1204"/>
      <c r="H5" s="1204"/>
      <c r="I5" s="1204"/>
      <c r="J5" s="1204"/>
      <c r="K5" s="1204"/>
      <c r="L5" s="1204"/>
      <c r="M5" s="1204"/>
      <c r="N5" s="1204"/>
      <c r="O5" s="1204"/>
      <c r="P5" s="1205"/>
    </row>
    <row r="6" spans="2:21" s="6" customFormat="1" ht="35.25" customHeight="1" thickBot="1" x14ac:dyDescent="0.4">
      <c r="B6" s="87"/>
      <c r="C6" s="1163" t="s">
        <v>1</v>
      </c>
      <c r="D6" s="671" t="s">
        <v>0</v>
      </c>
      <c r="E6" s="1176" t="s">
        <v>37</v>
      </c>
      <c r="F6" s="858" t="s">
        <v>52</v>
      </c>
      <c r="G6" s="773"/>
      <c r="H6" s="833" t="s">
        <v>17</v>
      </c>
      <c r="I6" s="833">
        <v>10</v>
      </c>
      <c r="J6" s="833">
        <v>9</v>
      </c>
      <c r="K6" s="833">
        <v>8</v>
      </c>
      <c r="L6" s="833">
        <v>7</v>
      </c>
      <c r="M6" s="833">
        <v>6</v>
      </c>
      <c r="N6" s="1206">
        <v>5</v>
      </c>
      <c r="O6" s="832">
        <v>0</v>
      </c>
      <c r="P6" s="753" t="s">
        <v>3</v>
      </c>
      <c r="Q6" s="835" t="s">
        <v>18</v>
      </c>
      <c r="R6" s="878"/>
      <c r="S6" s="633" t="s">
        <v>20</v>
      </c>
      <c r="T6" s="176" t="s">
        <v>21</v>
      </c>
      <c r="U6" s="376" t="s">
        <v>157</v>
      </c>
    </row>
    <row r="7" spans="2:21" s="6" customFormat="1" ht="15.75" customHeight="1" thickBot="1" x14ac:dyDescent="0.4">
      <c r="B7" s="461" t="s">
        <v>268</v>
      </c>
      <c r="C7" s="859">
        <v>1225</v>
      </c>
      <c r="D7" s="808" t="s">
        <v>242</v>
      </c>
      <c r="E7" s="859" t="s">
        <v>49</v>
      </c>
      <c r="F7" s="858" t="s">
        <v>235</v>
      </c>
      <c r="G7" s="671"/>
      <c r="H7" s="402">
        <v>0</v>
      </c>
      <c r="I7" s="402">
        <v>13</v>
      </c>
      <c r="J7" s="402">
        <v>17</v>
      </c>
      <c r="K7" s="402">
        <v>0</v>
      </c>
      <c r="L7" s="402">
        <v>0</v>
      </c>
      <c r="M7" s="403">
        <v>0</v>
      </c>
      <c r="N7" s="831">
        <v>0</v>
      </c>
      <c r="O7" s="832">
        <v>0</v>
      </c>
      <c r="P7" s="753">
        <f t="shared" ref="P7:P21" si="0">(H7*10)+(I7*10)+(J7*9)+(K7*8)+(L7*7)+(M7*6)+(N7*5)</f>
        <v>283</v>
      </c>
      <c r="Q7" s="833">
        <f t="shared" ref="Q7:Q21" si="1">SUM(H7:O7)</f>
        <v>30</v>
      </c>
      <c r="R7" s="880"/>
      <c r="S7" s="877"/>
      <c r="T7" s="877"/>
      <c r="U7" s="792" t="str">
        <f>IF(P7=0," ",IF(Q7&lt;&gt;30,"ERROR!"," "))</f>
        <v xml:space="preserve"> </v>
      </c>
    </row>
    <row r="8" spans="2:21" ht="15.75" customHeight="1" x14ac:dyDescent="0.35">
      <c r="B8" s="461" t="s">
        <v>268</v>
      </c>
      <c r="C8" s="829">
        <v>1783</v>
      </c>
      <c r="D8" s="808" t="s">
        <v>227</v>
      </c>
      <c r="E8" s="702" t="s">
        <v>48</v>
      </c>
      <c r="F8" s="858" t="s">
        <v>235</v>
      </c>
      <c r="G8" s="671"/>
      <c r="H8" s="402">
        <v>6</v>
      </c>
      <c r="I8" s="402">
        <v>9</v>
      </c>
      <c r="J8" s="402">
        <v>11</v>
      </c>
      <c r="K8" s="402">
        <v>2</v>
      </c>
      <c r="L8" s="402">
        <v>2</v>
      </c>
      <c r="M8" s="403">
        <v>0</v>
      </c>
      <c r="N8" s="831">
        <v>0</v>
      </c>
      <c r="O8" s="832">
        <v>0</v>
      </c>
      <c r="P8" s="753">
        <f t="shared" si="0"/>
        <v>279</v>
      </c>
      <c r="Q8" s="833">
        <f t="shared" si="1"/>
        <v>30</v>
      </c>
      <c r="R8" s="90"/>
      <c r="S8" s="877"/>
      <c r="T8" s="877"/>
      <c r="U8" s="400" t="str">
        <f t="shared" ref="U8:U18" si="2">IF(P8=0," ",IF(Q8&lt;&gt;30,"ERROR!"," "))</f>
        <v xml:space="preserve"> </v>
      </c>
    </row>
    <row r="9" spans="2:21" ht="15.75" customHeight="1" x14ac:dyDescent="0.35">
      <c r="B9" s="461" t="s">
        <v>268</v>
      </c>
      <c r="C9" s="828">
        <v>786</v>
      </c>
      <c r="D9" s="809" t="s">
        <v>231</v>
      </c>
      <c r="E9" s="702" t="s">
        <v>53</v>
      </c>
      <c r="F9" s="858" t="s">
        <v>235</v>
      </c>
      <c r="G9" s="671"/>
      <c r="H9" s="402">
        <v>3</v>
      </c>
      <c r="I9" s="402">
        <v>10</v>
      </c>
      <c r="J9" s="402">
        <v>14</v>
      </c>
      <c r="K9" s="402">
        <v>2</v>
      </c>
      <c r="L9" s="402">
        <v>1</v>
      </c>
      <c r="M9" s="403">
        <v>0</v>
      </c>
      <c r="N9" s="831">
        <v>0</v>
      </c>
      <c r="O9" s="832">
        <v>0</v>
      </c>
      <c r="P9" s="753">
        <f t="shared" si="0"/>
        <v>279</v>
      </c>
      <c r="Q9" s="833">
        <f t="shared" si="1"/>
        <v>30</v>
      </c>
      <c r="R9" s="170"/>
      <c r="S9" s="877"/>
      <c r="T9" s="877"/>
      <c r="U9" s="400" t="str">
        <f t="shared" si="2"/>
        <v xml:space="preserve"> </v>
      </c>
    </row>
    <row r="10" spans="2:21" ht="15.75" customHeight="1" x14ac:dyDescent="0.35">
      <c r="B10" s="461" t="s">
        <v>268</v>
      </c>
      <c r="C10" s="828">
        <v>1786</v>
      </c>
      <c r="D10" s="808" t="s">
        <v>222</v>
      </c>
      <c r="E10" s="702" t="s">
        <v>49</v>
      </c>
      <c r="F10" s="858" t="s">
        <v>235</v>
      </c>
      <c r="G10" s="671"/>
      <c r="H10" s="402">
        <v>2</v>
      </c>
      <c r="I10" s="402">
        <v>12</v>
      </c>
      <c r="J10" s="402">
        <v>11</v>
      </c>
      <c r="K10" s="402">
        <v>5</v>
      </c>
      <c r="L10" s="402">
        <v>0</v>
      </c>
      <c r="M10" s="403">
        <v>0</v>
      </c>
      <c r="N10" s="831">
        <v>0</v>
      </c>
      <c r="O10" s="832">
        <v>0</v>
      </c>
      <c r="P10" s="753">
        <f t="shared" si="0"/>
        <v>279</v>
      </c>
      <c r="Q10" s="833">
        <f t="shared" si="1"/>
        <v>30</v>
      </c>
      <c r="R10" s="170"/>
      <c r="S10" s="877"/>
      <c r="T10" s="877"/>
      <c r="U10" s="400" t="str">
        <f t="shared" si="2"/>
        <v xml:space="preserve"> </v>
      </c>
    </row>
    <row r="11" spans="2:21" ht="15.75" customHeight="1" x14ac:dyDescent="0.35">
      <c r="B11" s="461" t="s">
        <v>268</v>
      </c>
      <c r="C11" s="828">
        <v>1041</v>
      </c>
      <c r="D11" s="808" t="s">
        <v>232</v>
      </c>
      <c r="E11" s="702" t="s">
        <v>53</v>
      </c>
      <c r="F11" s="858" t="s">
        <v>235</v>
      </c>
      <c r="G11" s="671"/>
      <c r="H11" s="402">
        <v>1</v>
      </c>
      <c r="I11" s="402">
        <v>10</v>
      </c>
      <c r="J11" s="402">
        <v>13</v>
      </c>
      <c r="K11" s="402">
        <v>6</v>
      </c>
      <c r="L11" s="402">
        <v>0</v>
      </c>
      <c r="M11" s="403">
        <v>0</v>
      </c>
      <c r="N11" s="831">
        <v>0</v>
      </c>
      <c r="O11" s="832">
        <v>0</v>
      </c>
      <c r="P11" s="753">
        <f t="shared" si="0"/>
        <v>275</v>
      </c>
      <c r="Q11" s="833">
        <f t="shared" si="1"/>
        <v>30</v>
      </c>
      <c r="R11" s="170"/>
      <c r="S11" s="877"/>
      <c r="T11" s="877"/>
      <c r="U11" s="400"/>
    </row>
    <row r="12" spans="2:21" ht="15.75" customHeight="1" x14ac:dyDescent="0.35">
      <c r="B12" s="461" t="s">
        <v>268</v>
      </c>
      <c r="C12" s="828">
        <v>1799</v>
      </c>
      <c r="D12" s="808" t="s">
        <v>249</v>
      </c>
      <c r="E12" s="702" t="s">
        <v>53</v>
      </c>
      <c r="F12" s="858" t="s">
        <v>235</v>
      </c>
      <c r="G12" s="671"/>
      <c r="H12" s="402">
        <v>3</v>
      </c>
      <c r="I12" s="402">
        <v>6</v>
      </c>
      <c r="J12" s="402">
        <v>15</v>
      </c>
      <c r="K12" s="402">
        <v>5</v>
      </c>
      <c r="L12" s="402">
        <v>1</v>
      </c>
      <c r="M12" s="403">
        <v>0</v>
      </c>
      <c r="N12" s="831">
        <v>0</v>
      </c>
      <c r="O12" s="832">
        <v>0</v>
      </c>
      <c r="P12" s="753">
        <f t="shared" si="0"/>
        <v>272</v>
      </c>
      <c r="Q12" s="833">
        <f t="shared" si="1"/>
        <v>30</v>
      </c>
      <c r="R12" s="170"/>
      <c r="S12" s="877"/>
      <c r="T12" s="877"/>
      <c r="U12" s="400" t="str">
        <f t="shared" si="2"/>
        <v xml:space="preserve"> </v>
      </c>
    </row>
    <row r="13" spans="2:21" ht="15.75" customHeight="1" x14ac:dyDescent="0.35">
      <c r="B13" s="461" t="s">
        <v>268</v>
      </c>
      <c r="C13" s="828">
        <v>1901</v>
      </c>
      <c r="D13" s="809" t="s">
        <v>245</v>
      </c>
      <c r="E13" s="702" t="s">
        <v>53</v>
      </c>
      <c r="F13" s="858" t="s">
        <v>235</v>
      </c>
      <c r="G13" s="1207"/>
      <c r="H13" s="402">
        <v>1</v>
      </c>
      <c r="I13" s="402">
        <v>9</v>
      </c>
      <c r="J13" s="402">
        <v>12</v>
      </c>
      <c r="K13" s="402">
        <v>8</v>
      </c>
      <c r="L13" s="402">
        <v>0</v>
      </c>
      <c r="M13" s="403">
        <v>0</v>
      </c>
      <c r="N13" s="831">
        <v>0</v>
      </c>
      <c r="O13" s="832">
        <v>0</v>
      </c>
      <c r="P13" s="753">
        <f t="shared" si="0"/>
        <v>272</v>
      </c>
      <c r="Q13" s="833">
        <f t="shared" si="1"/>
        <v>30</v>
      </c>
      <c r="R13" s="170"/>
      <c r="S13" s="877"/>
      <c r="T13" s="877"/>
      <c r="U13" s="400"/>
    </row>
    <row r="14" spans="2:21" ht="15.75" customHeight="1" thickBot="1" x14ac:dyDescent="0.4">
      <c r="B14" s="461" t="s">
        <v>268</v>
      </c>
      <c r="C14" s="828">
        <v>1314</v>
      </c>
      <c r="D14" s="809" t="s">
        <v>246</v>
      </c>
      <c r="E14" s="702" t="s">
        <v>53</v>
      </c>
      <c r="F14" s="858" t="s">
        <v>235</v>
      </c>
      <c r="G14" s="671"/>
      <c r="H14" s="402">
        <v>2</v>
      </c>
      <c r="I14" s="402">
        <v>8</v>
      </c>
      <c r="J14" s="402">
        <v>12</v>
      </c>
      <c r="K14" s="402">
        <v>6</v>
      </c>
      <c r="L14" s="402">
        <v>1</v>
      </c>
      <c r="M14" s="403">
        <v>1</v>
      </c>
      <c r="N14" s="831">
        <v>0</v>
      </c>
      <c r="O14" s="832">
        <v>0</v>
      </c>
      <c r="P14" s="753">
        <f t="shared" si="0"/>
        <v>269</v>
      </c>
      <c r="Q14" s="833">
        <f t="shared" si="1"/>
        <v>30</v>
      </c>
      <c r="R14" s="170"/>
      <c r="S14" s="877"/>
      <c r="T14" s="877"/>
      <c r="U14" s="400" t="str">
        <f t="shared" si="2"/>
        <v xml:space="preserve"> </v>
      </c>
    </row>
    <row r="15" spans="2:21" ht="15.75" hidden="1" customHeight="1" thickBot="1" x14ac:dyDescent="0.4">
      <c r="B15" s="461" t="s">
        <v>268</v>
      </c>
      <c r="C15" s="828">
        <v>1901</v>
      </c>
      <c r="D15" s="693" t="s">
        <v>249</v>
      </c>
      <c r="E15" s="702" t="s">
        <v>53</v>
      </c>
      <c r="F15" s="858" t="s">
        <v>235</v>
      </c>
      <c r="G15" s="773"/>
      <c r="H15" s="402"/>
      <c r="I15" s="402"/>
      <c r="J15" s="402"/>
      <c r="K15" s="402"/>
      <c r="L15" s="402"/>
      <c r="M15" s="403"/>
      <c r="N15" s="831"/>
      <c r="O15" s="832"/>
      <c r="P15" s="753">
        <f t="shared" si="0"/>
        <v>0</v>
      </c>
      <c r="Q15" s="833">
        <f t="shared" si="1"/>
        <v>0</v>
      </c>
      <c r="R15" s="634"/>
      <c r="S15" s="803"/>
      <c r="T15" s="804"/>
      <c r="U15" s="378" t="str">
        <f t="shared" si="2"/>
        <v xml:space="preserve"> </v>
      </c>
    </row>
    <row r="16" spans="2:21" ht="15.75" customHeight="1" x14ac:dyDescent="0.35">
      <c r="B16" s="461" t="s">
        <v>268</v>
      </c>
      <c r="C16" s="829">
        <v>2040</v>
      </c>
      <c r="D16" s="808" t="s">
        <v>332</v>
      </c>
      <c r="E16" s="702" t="s">
        <v>44</v>
      </c>
      <c r="F16" s="858" t="s">
        <v>235</v>
      </c>
      <c r="G16" s="671"/>
      <c r="H16" s="402">
        <v>0</v>
      </c>
      <c r="I16" s="402">
        <v>9</v>
      </c>
      <c r="J16" s="402">
        <v>16</v>
      </c>
      <c r="K16" s="402">
        <v>2</v>
      </c>
      <c r="L16" s="402">
        <v>1</v>
      </c>
      <c r="M16" s="403">
        <v>2</v>
      </c>
      <c r="N16" s="831">
        <v>0</v>
      </c>
      <c r="O16" s="832">
        <v>0</v>
      </c>
      <c r="P16" s="753">
        <f t="shared" si="0"/>
        <v>269</v>
      </c>
      <c r="Q16" s="833">
        <f t="shared" si="1"/>
        <v>30</v>
      </c>
      <c r="R16" s="95"/>
      <c r="S16" s="40"/>
      <c r="T16" s="25" t="str">
        <f>IF(S16="yes","HM","")</f>
        <v/>
      </c>
      <c r="U16" s="378" t="str">
        <f t="shared" si="2"/>
        <v xml:space="preserve"> </v>
      </c>
    </row>
    <row r="17" spans="2:21" ht="15.75" customHeight="1" x14ac:dyDescent="0.35">
      <c r="B17" s="461" t="s">
        <v>268</v>
      </c>
      <c r="C17" s="828">
        <v>2238</v>
      </c>
      <c r="D17" s="808" t="s">
        <v>247</v>
      </c>
      <c r="E17" s="702" t="s">
        <v>49</v>
      </c>
      <c r="F17" s="858" t="s">
        <v>235</v>
      </c>
      <c r="G17" s="671"/>
      <c r="H17" s="402">
        <v>3</v>
      </c>
      <c r="I17" s="402">
        <v>10</v>
      </c>
      <c r="J17" s="402">
        <v>15</v>
      </c>
      <c r="K17" s="402">
        <v>0</v>
      </c>
      <c r="L17" s="402">
        <v>0</v>
      </c>
      <c r="M17" s="403">
        <v>0</v>
      </c>
      <c r="N17" s="831">
        <v>0</v>
      </c>
      <c r="O17" s="832">
        <v>2</v>
      </c>
      <c r="P17" s="753">
        <f t="shared" si="0"/>
        <v>265</v>
      </c>
      <c r="Q17" s="833">
        <f t="shared" si="1"/>
        <v>30</v>
      </c>
      <c r="R17" s="95"/>
      <c r="S17" s="43"/>
      <c r="T17" s="11"/>
      <c r="U17" s="378" t="str">
        <f t="shared" si="2"/>
        <v xml:space="preserve"> </v>
      </c>
    </row>
    <row r="18" spans="2:21" ht="15.75" customHeight="1" x14ac:dyDescent="0.35">
      <c r="B18" s="461" t="s">
        <v>268</v>
      </c>
      <c r="C18" s="829">
        <v>1853</v>
      </c>
      <c r="D18" s="809" t="s">
        <v>254</v>
      </c>
      <c r="E18" s="702" t="s">
        <v>53</v>
      </c>
      <c r="F18" s="858" t="s">
        <v>235</v>
      </c>
      <c r="G18" s="671"/>
      <c r="H18" s="402">
        <v>1</v>
      </c>
      <c r="I18" s="402">
        <v>6</v>
      </c>
      <c r="J18" s="402">
        <v>14</v>
      </c>
      <c r="K18" s="402">
        <v>6</v>
      </c>
      <c r="L18" s="402">
        <v>2</v>
      </c>
      <c r="M18" s="403">
        <v>0</v>
      </c>
      <c r="N18" s="831">
        <v>0</v>
      </c>
      <c r="O18" s="832">
        <v>1</v>
      </c>
      <c r="P18" s="753">
        <f t="shared" si="0"/>
        <v>258</v>
      </c>
      <c r="Q18" s="833">
        <f t="shared" si="1"/>
        <v>30</v>
      </c>
      <c r="R18" s="81"/>
      <c r="S18" s="43"/>
      <c r="T18" s="42" t="str">
        <f>IF(S18="yes","HM","")</f>
        <v/>
      </c>
      <c r="U18" s="378" t="str">
        <f t="shared" si="2"/>
        <v xml:space="preserve"> </v>
      </c>
    </row>
    <row r="19" spans="2:21" ht="15.75" customHeight="1" x14ac:dyDescent="0.35">
      <c r="B19" s="461" t="s">
        <v>268</v>
      </c>
      <c r="C19" s="828">
        <v>1982</v>
      </c>
      <c r="D19" s="808" t="s">
        <v>237</v>
      </c>
      <c r="E19" s="702" t="s">
        <v>40</v>
      </c>
      <c r="F19" s="858" t="s">
        <v>235</v>
      </c>
      <c r="G19" s="671"/>
      <c r="H19" s="402">
        <v>0</v>
      </c>
      <c r="I19" s="402">
        <v>3</v>
      </c>
      <c r="J19" s="402">
        <v>19</v>
      </c>
      <c r="K19" s="402">
        <v>4</v>
      </c>
      <c r="L19" s="402">
        <v>3</v>
      </c>
      <c r="M19" s="403">
        <v>0</v>
      </c>
      <c r="N19" s="831">
        <v>0</v>
      </c>
      <c r="O19" s="832">
        <v>1</v>
      </c>
      <c r="P19" s="753">
        <f t="shared" si="0"/>
        <v>254</v>
      </c>
      <c r="Q19" s="833">
        <f t="shared" si="1"/>
        <v>30</v>
      </c>
      <c r="R19" s="81"/>
      <c r="S19" s="43"/>
      <c r="T19" s="42" t="str">
        <f>IF(S19="yes","HM","")</f>
        <v/>
      </c>
      <c r="U19" s="378" t="str">
        <f>IF(P19=0," ",IF(Q19&lt;&gt;30,"ERROR!"," "))</f>
        <v xml:space="preserve"> </v>
      </c>
    </row>
    <row r="20" spans="2:21" ht="15.75" customHeight="1" x14ac:dyDescent="0.35">
      <c r="B20" s="461" t="s">
        <v>268</v>
      </c>
      <c r="C20" s="828">
        <v>1569</v>
      </c>
      <c r="D20" s="808" t="s">
        <v>335</v>
      </c>
      <c r="E20" s="702" t="s">
        <v>44</v>
      </c>
      <c r="F20" s="858" t="s">
        <v>235</v>
      </c>
      <c r="G20" s="671"/>
      <c r="H20" s="402">
        <v>1</v>
      </c>
      <c r="I20" s="402">
        <v>2</v>
      </c>
      <c r="J20" s="402">
        <v>7</v>
      </c>
      <c r="K20" s="402">
        <v>12</v>
      </c>
      <c r="L20" s="402">
        <v>5</v>
      </c>
      <c r="M20" s="403">
        <v>3</v>
      </c>
      <c r="N20" s="831">
        <v>0</v>
      </c>
      <c r="O20" s="832">
        <v>0</v>
      </c>
      <c r="P20" s="753">
        <f t="shared" si="0"/>
        <v>242</v>
      </c>
      <c r="Q20" s="833">
        <f t="shared" si="1"/>
        <v>30</v>
      </c>
      <c r="R20" s="81"/>
      <c r="S20" s="43"/>
      <c r="T20" s="42" t="str">
        <f>IF(S20="yes","HM","")</f>
        <v/>
      </c>
      <c r="U20" s="378" t="str">
        <f>IF(P20=0," ",IF(Q20&lt;&gt;30,"ERROR!"," "))</f>
        <v xml:space="preserve"> </v>
      </c>
    </row>
    <row r="21" spans="2:21" ht="15.75" customHeight="1" thickBot="1" x14ac:dyDescent="0.4">
      <c r="B21" s="461" t="s">
        <v>268</v>
      </c>
      <c r="C21" s="828">
        <v>1983</v>
      </c>
      <c r="D21" s="808" t="s">
        <v>271</v>
      </c>
      <c r="E21" s="702" t="s">
        <v>40</v>
      </c>
      <c r="F21" s="858" t="s">
        <v>235</v>
      </c>
      <c r="G21" s="671"/>
      <c r="H21" s="402">
        <v>0</v>
      </c>
      <c r="I21" s="402">
        <v>8</v>
      </c>
      <c r="J21" s="402">
        <v>11</v>
      </c>
      <c r="K21" s="402">
        <v>6</v>
      </c>
      <c r="L21" s="402">
        <v>1</v>
      </c>
      <c r="M21" s="403">
        <v>0</v>
      </c>
      <c r="N21" s="831">
        <v>0</v>
      </c>
      <c r="O21" s="832">
        <v>4</v>
      </c>
      <c r="P21" s="753">
        <f t="shared" si="0"/>
        <v>234</v>
      </c>
      <c r="Q21" s="833">
        <f t="shared" si="1"/>
        <v>30</v>
      </c>
      <c r="R21" s="81"/>
      <c r="S21" s="43"/>
      <c r="T21" s="42" t="str">
        <f>IF(S21="yes","HM","")</f>
        <v/>
      </c>
      <c r="U21" s="378" t="str">
        <f>IF(P21=0," ",IF(Q21&lt;&gt;30,"ERROR!"," "))</f>
        <v xml:space="preserve"> </v>
      </c>
    </row>
    <row r="22" spans="2:21" ht="15.75" hidden="1" customHeight="1" x14ac:dyDescent="0.35">
      <c r="B22" s="461" t="s">
        <v>91</v>
      </c>
      <c r="C22" s="842">
        <v>168</v>
      </c>
      <c r="D22" s="387" t="s">
        <v>154</v>
      </c>
      <c r="E22" s="390" t="s">
        <v>41</v>
      </c>
      <c r="F22" s="862" t="s">
        <v>7</v>
      </c>
      <c r="G22" s="157"/>
      <c r="H22" s="406"/>
      <c r="I22" s="402"/>
      <c r="J22" s="402"/>
      <c r="K22" s="402"/>
      <c r="L22" s="402"/>
      <c r="M22" s="403"/>
      <c r="N22" s="407"/>
      <c r="O22" s="411"/>
      <c r="P22" s="373">
        <f t="shared" ref="P22:P30" si="3">(H22*10)+(I22*10)+(J22*9)+(K22*8)+(L22*7)+(M22*6)+(N22*5)</f>
        <v>0</v>
      </c>
      <c r="Q22" s="709">
        <f t="shared" ref="Q22:Q30" si="4">SUM(H22:O22)</f>
        <v>0</v>
      </c>
      <c r="R22" s="81"/>
      <c r="S22" s="783" t="str">
        <f>IF(P22&gt;279,"Yes","NO")</f>
        <v>NO</v>
      </c>
      <c r="T22" s="11" t="str">
        <f>IF(S22="yes","S","")</f>
        <v/>
      </c>
      <c r="U22" s="378" t="str">
        <f>IF(P22=0," ",IF(Q22&lt;&gt;30,"ERROR!"," "))</f>
        <v xml:space="preserve"> </v>
      </c>
    </row>
    <row r="23" spans="2:21" ht="15.75" hidden="1" customHeight="1" x14ac:dyDescent="0.35">
      <c r="B23" s="461" t="s">
        <v>91</v>
      </c>
      <c r="C23" s="843">
        <v>972</v>
      </c>
      <c r="D23" s="389" t="s">
        <v>177</v>
      </c>
      <c r="E23" s="390" t="s">
        <v>49</v>
      </c>
      <c r="F23" s="862" t="s">
        <v>7</v>
      </c>
      <c r="G23" s="157"/>
      <c r="H23" s="406"/>
      <c r="I23" s="402"/>
      <c r="J23" s="402"/>
      <c r="K23" s="402"/>
      <c r="L23" s="402"/>
      <c r="M23" s="403"/>
      <c r="N23" s="407"/>
      <c r="O23" s="411"/>
      <c r="P23" s="373">
        <f t="shared" si="3"/>
        <v>0</v>
      </c>
      <c r="Q23" s="709">
        <f t="shared" si="4"/>
        <v>0</v>
      </c>
      <c r="R23" s="81"/>
      <c r="S23" s="375" t="str">
        <f>IF(P23&gt;279,"Yes","NO")</f>
        <v>NO</v>
      </c>
      <c r="T23" s="42" t="str">
        <f>IF(S23="yes","S","")</f>
        <v/>
      </c>
      <c r="U23" s="378" t="str">
        <f>IF(P23=0," ",IF(Q23&lt;&gt;30,"ERROR!"," "))</f>
        <v xml:space="preserve"> </v>
      </c>
    </row>
    <row r="24" spans="2:21" ht="15.75" hidden="1" customHeight="1" x14ac:dyDescent="0.35">
      <c r="B24" s="461" t="s">
        <v>91</v>
      </c>
      <c r="C24" s="842">
        <v>1208</v>
      </c>
      <c r="D24" s="387" t="s">
        <v>176</v>
      </c>
      <c r="E24" s="390" t="s">
        <v>49</v>
      </c>
      <c r="F24" s="862" t="s">
        <v>7</v>
      </c>
      <c r="G24" s="157"/>
      <c r="H24" s="406"/>
      <c r="I24" s="402"/>
      <c r="J24" s="402"/>
      <c r="K24" s="402"/>
      <c r="L24" s="402"/>
      <c r="M24" s="403"/>
      <c r="N24" s="407"/>
      <c r="O24" s="411"/>
      <c r="P24" s="373">
        <f t="shared" si="3"/>
        <v>0</v>
      </c>
      <c r="Q24" s="709">
        <f t="shared" si="4"/>
        <v>0</v>
      </c>
      <c r="R24" s="81"/>
      <c r="S24" s="375" t="str">
        <f>IF(P24&gt;279,"Yes","NO")</f>
        <v>NO</v>
      </c>
      <c r="T24" s="42" t="str">
        <f>IF(S24="yes","S","")</f>
        <v/>
      </c>
      <c r="U24" s="378" t="str">
        <f t="shared" ref="U24:U30" si="5">IF(P24=0," ",IF(Q24&lt;&gt;30,"ERROR!"," "))</f>
        <v xml:space="preserve"> </v>
      </c>
    </row>
    <row r="25" spans="2:21" ht="15.75" hidden="1" customHeight="1" x14ac:dyDescent="0.35">
      <c r="B25" s="461" t="s">
        <v>91</v>
      </c>
      <c r="C25" s="843">
        <v>1233</v>
      </c>
      <c r="D25" s="389" t="s">
        <v>126</v>
      </c>
      <c r="E25" s="390" t="s">
        <v>43</v>
      </c>
      <c r="F25" s="862" t="s">
        <v>7</v>
      </c>
      <c r="G25" s="157"/>
      <c r="H25" s="406"/>
      <c r="I25" s="402"/>
      <c r="J25" s="402"/>
      <c r="K25" s="402"/>
      <c r="L25" s="402"/>
      <c r="M25" s="403"/>
      <c r="N25" s="407"/>
      <c r="O25" s="411"/>
      <c r="P25" s="373">
        <f t="shared" si="3"/>
        <v>0</v>
      </c>
      <c r="Q25" s="709">
        <f t="shared" si="4"/>
        <v>0</v>
      </c>
      <c r="R25" s="81"/>
      <c r="S25" s="375" t="str">
        <f t="shared" ref="S25:S30" si="6">IF(P25&gt;279,"Yes","NO")</f>
        <v>NO</v>
      </c>
      <c r="T25" s="42" t="str">
        <f t="shared" ref="T25:T30" si="7">IF(S25="yes","S","")</f>
        <v/>
      </c>
      <c r="U25" s="378" t="str">
        <f>IF(P25=0," ",IF(Q25&lt;&gt;30,"ERROR!"," "))</f>
        <v xml:space="preserve"> </v>
      </c>
    </row>
    <row r="26" spans="2:21" ht="15.75" hidden="1" customHeight="1" x14ac:dyDescent="0.35">
      <c r="B26" s="461" t="s">
        <v>91</v>
      </c>
      <c r="C26" s="843">
        <v>1243</v>
      </c>
      <c r="D26" s="389" t="s">
        <v>178</v>
      </c>
      <c r="E26" s="390" t="s">
        <v>49</v>
      </c>
      <c r="F26" s="862" t="s">
        <v>7</v>
      </c>
      <c r="G26" s="157"/>
      <c r="H26" s="406"/>
      <c r="I26" s="402"/>
      <c r="J26" s="402"/>
      <c r="K26" s="402"/>
      <c r="L26" s="402"/>
      <c r="M26" s="403"/>
      <c r="N26" s="407"/>
      <c r="O26" s="411"/>
      <c r="P26" s="373">
        <f t="shared" si="3"/>
        <v>0</v>
      </c>
      <c r="Q26" s="709">
        <f t="shared" si="4"/>
        <v>0</v>
      </c>
      <c r="R26" s="81"/>
      <c r="S26" s="375" t="str">
        <f t="shared" si="6"/>
        <v>NO</v>
      </c>
      <c r="T26" s="42" t="str">
        <f t="shared" si="7"/>
        <v/>
      </c>
      <c r="U26" s="378" t="str">
        <f>IF(P26=0," ",IF(Q26&lt;&gt;30,"ERROR!"," "))</f>
        <v xml:space="preserve"> </v>
      </c>
    </row>
    <row r="27" spans="2:21" ht="15.75" hidden="1" customHeight="1" x14ac:dyDescent="0.35">
      <c r="B27" s="461" t="s">
        <v>91</v>
      </c>
      <c r="C27" s="842">
        <v>1847</v>
      </c>
      <c r="D27" s="387" t="s">
        <v>191</v>
      </c>
      <c r="E27" s="390" t="s">
        <v>44</v>
      </c>
      <c r="F27" s="862" t="s">
        <v>7</v>
      </c>
      <c r="G27" s="157"/>
      <c r="H27" s="406"/>
      <c r="I27" s="402"/>
      <c r="J27" s="402"/>
      <c r="K27" s="402"/>
      <c r="L27" s="402"/>
      <c r="M27" s="403"/>
      <c r="N27" s="407"/>
      <c r="O27" s="411"/>
      <c r="P27" s="373">
        <f t="shared" si="3"/>
        <v>0</v>
      </c>
      <c r="Q27" s="709">
        <f t="shared" si="4"/>
        <v>0</v>
      </c>
      <c r="R27" s="81"/>
      <c r="S27" s="375" t="str">
        <f t="shared" si="6"/>
        <v>NO</v>
      </c>
      <c r="T27" s="42" t="str">
        <f t="shared" si="7"/>
        <v/>
      </c>
      <c r="U27" s="378" t="str">
        <f>IF(P27=0," ",IF(Q27&lt;&gt;30,"ERROR!"," "))</f>
        <v xml:space="preserve"> </v>
      </c>
    </row>
    <row r="28" spans="2:21" ht="15.75" hidden="1" customHeight="1" x14ac:dyDescent="0.35">
      <c r="B28" s="461" t="s">
        <v>91</v>
      </c>
      <c r="C28" s="843">
        <v>1839</v>
      </c>
      <c r="D28" s="389" t="s">
        <v>189</v>
      </c>
      <c r="E28" s="390" t="s">
        <v>44</v>
      </c>
      <c r="F28" s="862" t="s">
        <v>7</v>
      </c>
      <c r="G28" s="157"/>
      <c r="H28" s="406"/>
      <c r="I28" s="402"/>
      <c r="J28" s="402"/>
      <c r="K28" s="402"/>
      <c r="L28" s="402"/>
      <c r="M28" s="403"/>
      <c r="N28" s="407"/>
      <c r="O28" s="411"/>
      <c r="P28" s="373">
        <f t="shared" si="3"/>
        <v>0</v>
      </c>
      <c r="Q28" s="709">
        <f t="shared" si="4"/>
        <v>0</v>
      </c>
      <c r="R28" s="81"/>
      <c r="S28" s="375" t="str">
        <f t="shared" si="6"/>
        <v>NO</v>
      </c>
      <c r="T28" s="42" t="str">
        <f t="shared" si="7"/>
        <v/>
      </c>
      <c r="U28" s="378" t="str">
        <f t="shared" si="5"/>
        <v xml:space="preserve"> </v>
      </c>
    </row>
    <row r="29" spans="2:21" ht="15.75" hidden="1" customHeight="1" x14ac:dyDescent="0.35">
      <c r="B29" s="461" t="s">
        <v>91</v>
      </c>
      <c r="C29" s="843">
        <v>1836</v>
      </c>
      <c r="D29" s="389" t="s">
        <v>188</v>
      </c>
      <c r="E29" s="390" t="s">
        <v>44</v>
      </c>
      <c r="F29" s="862" t="s">
        <v>7</v>
      </c>
      <c r="G29" s="157"/>
      <c r="H29" s="406"/>
      <c r="I29" s="402"/>
      <c r="J29" s="402"/>
      <c r="K29" s="402"/>
      <c r="L29" s="402"/>
      <c r="M29" s="403"/>
      <c r="N29" s="407"/>
      <c r="O29" s="411"/>
      <c r="P29" s="373">
        <f t="shared" si="3"/>
        <v>0</v>
      </c>
      <c r="Q29" s="709">
        <f t="shared" si="4"/>
        <v>0</v>
      </c>
      <c r="R29" s="81"/>
      <c r="S29" s="375" t="str">
        <f t="shared" si="6"/>
        <v>NO</v>
      </c>
      <c r="T29" s="42" t="str">
        <f t="shared" si="7"/>
        <v/>
      </c>
      <c r="U29" s="378" t="str">
        <f t="shared" si="5"/>
        <v xml:space="preserve"> </v>
      </c>
    </row>
    <row r="30" spans="2:21" ht="15.75" hidden="1" customHeight="1" thickBot="1" x14ac:dyDescent="0.4">
      <c r="B30" s="461" t="s">
        <v>91</v>
      </c>
      <c r="C30" s="843">
        <v>1816</v>
      </c>
      <c r="D30" s="389" t="s">
        <v>203</v>
      </c>
      <c r="E30" s="390" t="s">
        <v>44</v>
      </c>
      <c r="F30" s="863" t="s">
        <v>7</v>
      </c>
      <c r="G30" s="157"/>
      <c r="H30" s="406"/>
      <c r="I30" s="402"/>
      <c r="J30" s="402"/>
      <c r="K30" s="402"/>
      <c r="L30" s="402"/>
      <c r="M30" s="403"/>
      <c r="N30" s="407"/>
      <c r="O30" s="411"/>
      <c r="P30" s="373">
        <f t="shared" si="3"/>
        <v>0</v>
      </c>
      <c r="Q30" s="709">
        <f t="shared" si="4"/>
        <v>0</v>
      </c>
      <c r="R30" s="374"/>
      <c r="S30" s="374" t="str">
        <f t="shared" si="6"/>
        <v>NO</v>
      </c>
      <c r="T30" s="12" t="str">
        <f t="shared" si="7"/>
        <v/>
      </c>
      <c r="U30" s="379" t="str">
        <f t="shared" si="5"/>
        <v xml:space="preserve"> </v>
      </c>
    </row>
    <row r="31" spans="2:21" ht="24" customHeight="1" thickBot="1" x14ac:dyDescent="0.4">
      <c r="C31" s="826">
        <f>COUNT(C8:C30)</f>
        <v>23</v>
      </c>
      <c r="D31" s="1208"/>
      <c r="E31" s="1209"/>
      <c r="F31" s="939"/>
      <c r="G31" s="940"/>
      <c r="H31" s="940"/>
      <c r="I31" s="940"/>
      <c r="J31" s="940"/>
      <c r="K31" s="940"/>
      <c r="L31" s="940"/>
      <c r="M31" s="940"/>
      <c r="N31" s="940"/>
      <c r="O31" s="940"/>
      <c r="P31" s="940"/>
      <c r="Q31" s="941"/>
      <c r="S31" s="170"/>
      <c r="T31" s="170"/>
    </row>
  </sheetData>
  <mergeCells count="4">
    <mergeCell ref="B2:T2"/>
    <mergeCell ref="D5:P5"/>
    <mergeCell ref="D31:E31"/>
    <mergeCell ref="F31:Q31"/>
  </mergeCells>
  <pageMargins left="0.23622047244094491" right="0.23622047244094491" top="0.74803149606299213" bottom="0.74803149606299213" header="0.31496062992125984" footer="0.31496062992125984"/>
  <pageSetup paperSize="9" scale="76" fitToHeight="2" orientation="landscape" horizontalDpi="360" verticalDpi="36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W19"/>
  <sheetViews>
    <sheetView zoomScale="80" zoomScaleNormal="80" workbookViewId="0">
      <selection activeCell="D19" sqref="D19:E19"/>
    </sheetView>
  </sheetViews>
  <sheetFormatPr defaultColWidth="8.81640625" defaultRowHeight="15.5" x14ac:dyDescent="0.35"/>
  <cols>
    <col min="1" max="1" width="1.7265625" style="364" customWidth="1"/>
    <col min="2" max="2" width="6.26953125" style="228" customWidth="1"/>
    <col min="3" max="3" width="7.453125" style="823" customWidth="1"/>
    <col min="4" max="4" width="31.453125" style="146" customWidth="1"/>
    <col min="5" max="5" width="8.453125" style="822" customWidth="1"/>
    <col min="6" max="6" width="7.7265625" style="254" customWidth="1"/>
    <col min="7" max="7" width="9.26953125" style="146" customWidth="1"/>
    <col min="8" max="8" width="6.453125" style="229" customWidth="1"/>
    <col min="9" max="9" width="6.26953125" style="229" customWidth="1"/>
    <col min="10" max="10" width="6.453125" style="229" customWidth="1"/>
    <col min="11" max="12" width="6.26953125" style="229" customWidth="1"/>
    <col min="13" max="13" width="6.453125" style="309" customWidth="1"/>
    <col min="14" max="14" width="7.453125" style="310" customWidth="1"/>
    <col min="15" max="15" width="7.1796875" style="309" customWidth="1"/>
    <col min="16" max="16" width="10" style="234" customWidth="1"/>
    <col min="17" max="17" width="10" style="380" customWidth="1"/>
    <col min="18" max="18" width="1.26953125" style="364" customWidth="1"/>
    <col min="19" max="19" width="12.7265625" style="364" customWidth="1"/>
    <col min="20" max="20" width="9.54296875" style="364" customWidth="1"/>
    <col min="21" max="21" width="13.1796875" style="364" customWidth="1"/>
    <col min="22" max="16384" width="8.81640625" style="364"/>
  </cols>
  <sheetData>
    <row r="1" spans="2:23" ht="16" thickBot="1" x14ac:dyDescent="0.4"/>
    <row r="2" spans="2:23" s="323" customFormat="1" ht="26.25" customHeight="1" thickBot="1" x14ac:dyDescent="0.4">
      <c r="B2" s="898" t="s">
        <v>298</v>
      </c>
      <c r="C2" s="899"/>
      <c r="D2" s="899"/>
      <c r="E2" s="899"/>
      <c r="F2" s="899"/>
      <c r="G2" s="899"/>
      <c r="H2" s="899"/>
      <c r="I2" s="899"/>
      <c r="J2" s="899"/>
      <c r="K2" s="899"/>
      <c r="L2" s="899"/>
      <c r="M2" s="899"/>
      <c r="N2" s="899"/>
      <c r="O2" s="899"/>
      <c r="P2" s="899"/>
      <c r="Q2" s="899"/>
      <c r="R2" s="899"/>
      <c r="S2" s="899"/>
      <c r="T2" s="900"/>
    </row>
    <row r="3" spans="2:23" ht="9" customHeight="1" x14ac:dyDescent="0.35"/>
    <row r="4" spans="2:23" ht="14.25" customHeight="1" thickBot="1" x14ac:dyDescent="0.4">
      <c r="W4" s="364" t="s">
        <v>135</v>
      </c>
    </row>
    <row r="5" spans="2:23" ht="22.5" customHeight="1" thickBot="1" x14ac:dyDescent="0.4">
      <c r="D5" s="901" t="s">
        <v>219</v>
      </c>
      <c r="E5" s="902"/>
      <c r="F5" s="902"/>
      <c r="G5" s="902"/>
      <c r="H5" s="902"/>
      <c r="I5" s="902"/>
      <c r="J5" s="902"/>
      <c r="K5" s="902"/>
      <c r="L5" s="902"/>
      <c r="M5" s="902"/>
      <c r="N5" s="902"/>
      <c r="O5" s="902"/>
      <c r="P5" s="903"/>
    </row>
    <row r="6" spans="2:23" s="6" customFormat="1" ht="35.25" customHeight="1" thickBot="1" x14ac:dyDescent="0.4">
      <c r="B6" s="87"/>
      <c r="C6" s="852" t="s">
        <v>1</v>
      </c>
      <c r="D6" s="671" t="s">
        <v>0</v>
      </c>
      <c r="E6" s="830" t="s">
        <v>37</v>
      </c>
      <c r="F6" s="691" t="s">
        <v>52</v>
      </c>
      <c r="G6" s="773"/>
      <c r="H6" s="833" t="s">
        <v>17</v>
      </c>
      <c r="I6" s="833">
        <v>10</v>
      </c>
      <c r="J6" s="833">
        <v>9</v>
      </c>
      <c r="K6" s="833">
        <v>8</v>
      </c>
      <c r="L6" s="833">
        <v>7</v>
      </c>
      <c r="M6" s="833">
        <v>6</v>
      </c>
      <c r="N6" s="1206">
        <v>5</v>
      </c>
      <c r="O6" s="832">
        <v>0</v>
      </c>
      <c r="P6" s="753" t="s">
        <v>3</v>
      </c>
      <c r="Q6" s="835" t="s">
        <v>18</v>
      </c>
      <c r="R6" s="878"/>
      <c r="S6" s="633" t="s">
        <v>20</v>
      </c>
      <c r="T6" s="176" t="s">
        <v>21</v>
      </c>
      <c r="U6" s="376" t="s">
        <v>157</v>
      </c>
    </row>
    <row r="7" spans="2:23" s="6" customFormat="1" ht="15.75" customHeight="1" thickBot="1" x14ac:dyDescent="0.4">
      <c r="B7" s="461" t="s">
        <v>276</v>
      </c>
      <c r="C7" s="828">
        <v>1569</v>
      </c>
      <c r="D7" s="808" t="s">
        <v>335</v>
      </c>
      <c r="E7" s="702" t="s">
        <v>342</v>
      </c>
      <c r="F7" s="691" t="s">
        <v>235</v>
      </c>
      <c r="G7" s="671"/>
      <c r="H7" s="402">
        <v>4</v>
      </c>
      <c r="I7" s="402">
        <v>11</v>
      </c>
      <c r="J7" s="402">
        <v>13</v>
      </c>
      <c r="K7" s="402">
        <v>2</v>
      </c>
      <c r="L7" s="402">
        <v>0</v>
      </c>
      <c r="M7" s="403">
        <v>0</v>
      </c>
      <c r="N7" s="831">
        <v>0</v>
      </c>
      <c r="O7" s="832">
        <v>0</v>
      </c>
      <c r="P7" s="753">
        <f>(H7*10)+(I7*10)+(J7*9)+(K7*8)+(L7*7)+(M7*6)+(N7*5)</f>
        <v>283</v>
      </c>
      <c r="Q7" s="833">
        <f>SUM(H7:O7)</f>
        <v>30</v>
      </c>
      <c r="R7" s="798"/>
      <c r="S7" s="942"/>
      <c r="T7" s="942"/>
      <c r="U7" s="792" t="str">
        <f>IF(P7=0," ",IF(Q7&lt;&gt;30,"ERROR!"," "))</f>
        <v xml:space="preserve"> </v>
      </c>
    </row>
    <row r="8" spans="2:23" ht="15.75" customHeight="1" x14ac:dyDescent="0.35">
      <c r="B8" s="461" t="s">
        <v>276</v>
      </c>
      <c r="C8" s="821">
        <v>1256</v>
      </c>
      <c r="D8" s="860" t="s">
        <v>292</v>
      </c>
      <c r="E8" s="820" t="s">
        <v>281</v>
      </c>
      <c r="F8" s="691" t="s">
        <v>235</v>
      </c>
      <c r="G8" s="671"/>
      <c r="H8" s="402">
        <v>9</v>
      </c>
      <c r="I8" s="402">
        <v>5</v>
      </c>
      <c r="J8" s="402">
        <v>12</v>
      </c>
      <c r="K8" s="402">
        <v>4</v>
      </c>
      <c r="L8" s="402">
        <v>0</v>
      </c>
      <c r="M8" s="403">
        <v>0</v>
      </c>
      <c r="N8" s="831">
        <v>0</v>
      </c>
      <c r="O8" s="832">
        <v>0</v>
      </c>
      <c r="P8" s="753">
        <f>(H8*10)+(I8*10)+(J8*9)+(K8*8)+(L8*7)+(M8*6)+(N8*5)</f>
        <v>280</v>
      </c>
      <c r="Q8" s="833">
        <f>SUM(H8:O8)</f>
        <v>30</v>
      </c>
      <c r="R8" s="90"/>
      <c r="S8" s="942"/>
      <c r="T8" s="942"/>
      <c r="U8" s="400" t="str">
        <f>IF(P8=0," ",IF(Q8&lt;&gt;30,"ERROR!"," "))</f>
        <v xml:space="preserve"> </v>
      </c>
    </row>
    <row r="9" spans="2:23" ht="15.75" customHeight="1" thickBot="1" x14ac:dyDescent="0.4">
      <c r="B9" s="461" t="s">
        <v>276</v>
      </c>
      <c r="C9" s="828">
        <v>1314</v>
      </c>
      <c r="D9" s="808" t="s">
        <v>332</v>
      </c>
      <c r="E9" s="702" t="s">
        <v>44</v>
      </c>
      <c r="F9" s="691" t="s">
        <v>235</v>
      </c>
      <c r="G9" s="671"/>
      <c r="H9" s="402">
        <v>2</v>
      </c>
      <c r="I9" s="402">
        <v>11</v>
      </c>
      <c r="J9" s="402">
        <v>13</v>
      </c>
      <c r="K9" s="402">
        <v>4</v>
      </c>
      <c r="L9" s="402">
        <v>0</v>
      </c>
      <c r="M9" s="403">
        <v>0</v>
      </c>
      <c r="N9" s="831">
        <v>0</v>
      </c>
      <c r="O9" s="832">
        <v>0</v>
      </c>
      <c r="P9" s="753">
        <f>(H9*10)+(I9*10)+(J9*9)+(K9*8)+(L9*7)+(M9*6)+(N9*5)</f>
        <v>279</v>
      </c>
      <c r="Q9" s="833">
        <f>SUM(H9:O9)</f>
        <v>30</v>
      </c>
      <c r="R9" s="170"/>
      <c r="S9" s="942"/>
      <c r="T9" s="942"/>
      <c r="U9" s="400" t="str">
        <f>IF(P9=0," ",IF(Q9&lt;&gt;30,"ERROR!"," "))</f>
        <v xml:space="preserve"> </v>
      </c>
    </row>
    <row r="10" spans="2:23" ht="15.75" hidden="1" customHeight="1" x14ac:dyDescent="0.35">
      <c r="B10" s="461" t="s">
        <v>91</v>
      </c>
      <c r="C10" s="842">
        <v>168</v>
      </c>
      <c r="D10" s="387" t="s">
        <v>154</v>
      </c>
      <c r="E10" s="390" t="s">
        <v>41</v>
      </c>
      <c r="F10" s="258" t="s">
        <v>7</v>
      </c>
      <c r="G10" s="157"/>
      <c r="H10" s="406"/>
      <c r="I10" s="402"/>
      <c r="J10" s="402"/>
      <c r="K10" s="402"/>
      <c r="L10" s="402"/>
      <c r="M10" s="403"/>
      <c r="N10" s="407"/>
      <c r="O10" s="411"/>
      <c r="P10" s="373">
        <f t="shared" ref="P10:P18" si="0">(H10*10)+(I10*10)+(J10*9)+(K10*8)+(L10*7)+(M10*6)+(N10*5)</f>
        <v>0</v>
      </c>
      <c r="Q10" s="709">
        <f t="shared" ref="Q10:Q18" si="1">SUM(H10:O10)</f>
        <v>0</v>
      </c>
      <c r="R10" s="81"/>
      <c r="S10" s="375" t="str">
        <f>IF(P10&gt;279,"Yes","NO")</f>
        <v>NO</v>
      </c>
      <c r="T10" s="42" t="str">
        <f>IF(S10="yes","S","")</f>
        <v/>
      </c>
      <c r="U10" s="378" t="str">
        <f>IF(P10=0," ",IF(Q10&lt;&gt;30,"ERROR!"," "))</f>
        <v xml:space="preserve"> </v>
      </c>
    </row>
    <row r="11" spans="2:23" ht="15.75" hidden="1" customHeight="1" x14ac:dyDescent="0.35">
      <c r="B11" s="461" t="s">
        <v>91</v>
      </c>
      <c r="C11" s="843">
        <v>972</v>
      </c>
      <c r="D11" s="389" t="s">
        <v>177</v>
      </c>
      <c r="E11" s="390" t="s">
        <v>49</v>
      </c>
      <c r="F11" s="258" t="s">
        <v>7</v>
      </c>
      <c r="G11" s="157"/>
      <c r="H11" s="406"/>
      <c r="I11" s="402"/>
      <c r="J11" s="402"/>
      <c r="K11" s="402"/>
      <c r="L11" s="402"/>
      <c r="M11" s="403"/>
      <c r="N11" s="407"/>
      <c r="O11" s="411"/>
      <c r="P11" s="373">
        <f t="shared" si="0"/>
        <v>0</v>
      </c>
      <c r="Q11" s="709">
        <f t="shared" si="1"/>
        <v>0</v>
      </c>
      <c r="R11" s="81"/>
      <c r="S11" s="375" t="str">
        <f>IF(P11&gt;279,"Yes","NO")</f>
        <v>NO</v>
      </c>
      <c r="T11" s="42" t="str">
        <f>IF(S11="yes","S","")</f>
        <v/>
      </c>
      <c r="U11" s="378" t="str">
        <f>IF(P11=0," ",IF(Q11&lt;&gt;30,"ERROR!"," "))</f>
        <v xml:space="preserve"> </v>
      </c>
    </row>
    <row r="12" spans="2:23" ht="15.75" hidden="1" customHeight="1" x14ac:dyDescent="0.35">
      <c r="B12" s="461" t="s">
        <v>91</v>
      </c>
      <c r="C12" s="842">
        <v>1208</v>
      </c>
      <c r="D12" s="387" t="s">
        <v>176</v>
      </c>
      <c r="E12" s="390" t="s">
        <v>49</v>
      </c>
      <c r="F12" s="258" t="s">
        <v>7</v>
      </c>
      <c r="G12" s="157"/>
      <c r="H12" s="406"/>
      <c r="I12" s="402"/>
      <c r="J12" s="402"/>
      <c r="K12" s="402"/>
      <c r="L12" s="402"/>
      <c r="M12" s="403"/>
      <c r="N12" s="407"/>
      <c r="O12" s="411"/>
      <c r="P12" s="373">
        <f t="shared" si="0"/>
        <v>0</v>
      </c>
      <c r="Q12" s="709">
        <f t="shared" si="1"/>
        <v>0</v>
      </c>
      <c r="R12" s="81"/>
      <c r="S12" s="375" t="str">
        <f>IF(P12&gt;279,"Yes","NO")</f>
        <v>NO</v>
      </c>
      <c r="T12" s="42" t="str">
        <f>IF(S12="yes","S","")</f>
        <v/>
      </c>
      <c r="U12" s="378" t="str">
        <f t="shared" ref="U12:U18" si="2">IF(P12=0," ",IF(Q12&lt;&gt;30,"ERROR!"," "))</f>
        <v xml:space="preserve"> </v>
      </c>
    </row>
    <row r="13" spans="2:23" ht="15.75" hidden="1" customHeight="1" x14ac:dyDescent="0.35">
      <c r="B13" s="461" t="s">
        <v>91</v>
      </c>
      <c r="C13" s="843">
        <v>1233</v>
      </c>
      <c r="D13" s="389" t="s">
        <v>126</v>
      </c>
      <c r="E13" s="390" t="s">
        <v>43</v>
      </c>
      <c r="F13" s="258" t="s">
        <v>7</v>
      </c>
      <c r="G13" s="157"/>
      <c r="H13" s="406"/>
      <c r="I13" s="402"/>
      <c r="J13" s="402"/>
      <c r="K13" s="402"/>
      <c r="L13" s="402"/>
      <c r="M13" s="403"/>
      <c r="N13" s="407"/>
      <c r="O13" s="411"/>
      <c r="P13" s="373">
        <f t="shared" si="0"/>
        <v>0</v>
      </c>
      <c r="Q13" s="709">
        <f t="shared" si="1"/>
        <v>0</v>
      </c>
      <c r="R13" s="81"/>
      <c r="S13" s="375" t="str">
        <f t="shared" ref="S13:S18" si="3">IF(P13&gt;279,"Yes","NO")</f>
        <v>NO</v>
      </c>
      <c r="T13" s="42" t="str">
        <f t="shared" ref="T13:T18" si="4">IF(S13="yes","S","")</f>
        <v/>
      </c>
      <c r="U13" s="378" t="str">
        <f>IF(P13=0," ",IF(Q13&lt;&gt;30,"ERROR!"," "))</f>
        <v xml:space="preserve"> </v>
      </c>
    </row>
    <row r="14" spans="2:23" ht="15.75" hidden="1" customHeight="1" x14ac:dyDescent="0.35">
      <c r="B14" s="461" t="s">
        <v>91</v>
      </c>
      <c r="C14" s="843">
        <v>1243</v>
      </c>
      <c r="D14" s="389" t="s">
        <v>178</v>
      </c>
      <c r="E14" s="390" t="s">
        <v>49</v>
      </c>
      <c r="F14" s="258" t="s">
        <v>7</v>
      </c>
      <c r="G14" s="157"/>
      <c r="H14" s="406"/>
      <c r="I14" s="402"/>
      <c r="J14" s="402"/>
      <c r="K14" s="402"/>
      <c r="L14" s="402"/>
      <c r="M14" s="403"/>
      <c r="N14" s="407"/>
      <c r="O14" s="411"/>
      <c r="P14" s="373">
        <f t="shared" si="0"/>
        <v>0</v>
      </c>
      <c r="Q14" s="709">
        <f t="shared" si="1"/>
        <v>0</v>
      </c>
      <c r="R14" s="81"/>
      <c r="S14" s="375" t="str">
        <f t="shared" si="3"/>
        <v>NO</v>
      </c>
      <c r="T14" s="42" t="str">
        <f t="shared" si="4"/>
        <v/>
      </c>
      <c r="U14" s="378" t="str">
        <f>IF(P14=0," ",IF(Q14&lt;&gt;30,"ERROR!"," "))</f>
        <v xml:space="preserve"> </v>
      </c>
    </row>
    <row r="15" spans="2:23" ht="15.75" hidden="1" customHeight="1" x14ac:dyDescent="0.35">
      <c r="B15" s="461" t="s">
        <v>91</v>
      </c>
      <c r="C15" s="842">
        <v>1847</v>
      </c>
      <c r="D15" s="387" t="s">
        <v>191</v>
      </c>
      <c r="E15" s="390" t="s">
        <v>44</v>
      </c>
      <c r="F15" s="258" t="s">
        <v>7</v>
      </c>
      <c r="G15" s="157"/>
      <c r="H15" s="406"/>
      <c r="I15" s="402"/>
      <c r="J15" s="402"/>
      <c r="K15" s="402"/>
      <c r="L15" s="402"/>
      <c r="M15" s="403"/>
      <c r="N15" s="407"/>
      <c r="O15" s="411"/>
      <c r="P15" s="373">
        <f t="shared" si="0"/>
        <v>0</v>
      </c>
      <c r="Q15" s="709">
        <f t="shared" si="1"/>
        <v>0</v>
      </c>
      <c r="R15" s="81"/>
      <c r="S15" s="375" t="str">
        <f t="shared" si="3"/>
        <v>NO</v>
      </c>
      <c r="T15" s="42" t="str">
        <f t="shared" si="4"/>
        <v/>
      </c>
      <c r="U15" s="378" t="str">
        <f>IF(P15=0," ",IF(Q15&lt;&gt;30,"ERROR!"," "))</f>
        <v xml:space="preserve"> </v>
      </c>
    </row>
    <row r="16" spans="2:23" ht="15.75" hidden="1" customHeight="1" x14ac:dyDescent="0.35">
      <c r="B16" s="461" t="s">
        <v>91</v>
      </c>
      <c r="C16" s="843">
        <v>1839</v>
      </c>
      <c r="D16" s="389" t="s">
        <v>189</v>
      </c>
      <c r="E16" s="390" t="s">
        <v>44</v>
      </c>
      <c r="F16" s="258" t="s">
        <v>7</v>
      </c>
      <c r="G16" s="157"/>
      <c r="H16" s="406"/>
      <c r="I16" s="402"/>
      <c r="J16" s="402"/>
      <c r="K16" s="402"/>
      <c r="L16" s="402"/>
      <c r="M16" s="403"/>
      <c r="N16" s="407"/>
      <c r="O16" s="411"/>
      <c r="P16" s="373">
        <f t="shared" si="0"/>
        <v>0</v>
      </c>
      <c r="Q16" s="709">
        <f t="shared" si="1"/>
        <v>0</v>
      </c>
      <c r="R16" s="81"/>
      <c r="S16" s="375" t="str">
        <f t="shared" si="3"/>
        <v>NO</v>
      </c>
      <c r="T16" s="42" t="str">
        <f t="shared" si="4"/>
        <v/>
      </c>
      <c r="U16" s="378" t="str">
        <f t="shared" si="2"/>
        <v xml:space="preserve"> </v>
      </c>
    </row>
    <row r="17" spans="2:21" ht="15.75" hidden="1" customHeight="1" x14ac:dyDescent="0.35">
      <c r="B17" s="461" t="s">
        <v>91</v>
      </c>
      <c r="C17" s="843">
        <v>1836</v>
      </c>
      <c r="D17" s="389" t="s">
        <v>188</v>
      </c>
      <c r="E17" s="390" t="s">
        <v>44</v>
      </c>
      <c r="F17" s="258" t="s">
        <v>7</v>
      </c>
      <c r="G17" s="157"/>
      <c r="H17" s="406"/>
      <c r="I17" s="402"/>
      <c r="J17" s="402"/>
      <c r="K17" s="402"/>
      <c r="L17" s="402"/>
      <c r="M17" s="403"/>
      <c r="N17" s="407"/>
      <c r="O17" s="411"/>
      <c r="P17" s="373">
        <f t="shared" si="0"/>
        <v>0</v>
      </c>
      <c r="Q17" s="709">
        <f t="shared" si="1"/>
        <v>0</v>
      </c>
      <c r="R17" s="81"/>
      <c r="S17" s="375" t="str">
        <f t="shared" si="3"/>
        <v>NO</v>
      </c>
      <c r="T17" s="42" t="str">
        <f t="shared" si="4"/>
        <v/>
      </c>
      <c r="U17" s="378" t="str">
        <f t="shared" si="2"/>
        <v xml:space="preserve"> </v>
      </c>
    </row>
    <row r="18" spans="2:21" ht="15.75" hidden="1" customHeight="1" thickBot="1" x14ac:dyDescent="0.4">
      <c r="B18" s="461" t="s">
        <v>91</v>
      </c>
      <c r="C18" s="843">
        <v>1816</v>
      </c>
      <c r="D18" s="389" t="s">
        <v>203</v>
      </c>
      <c r="E18" s="390" t="s">
        <v>44</v>
      </c>
      <c r="F18" s="264" t="s">
        <v>7</v>
      </c>
      <c r="G18" s="157"/>
      <c r="H18" s="406"/>
      <c r="I18" s="402"/>
      <c r="J18" s="402"/>
      <c r="K18" s="402"/>
      <c r="L18" s="402"/>
      <c r="M18" s="403"/>
      <c r="N18" s="407"/>
      <c r="O18" s="411"/>
      <c r="P18" s="373">
        <f t="shared" si="0"/>
        <v>0</v>
      </c>
      <c r="Q18" s="709">
        <f t="shared" si="1"/>
        <v>0</v>
      </c>
      <c r="R18" s="374"/>
      <c r="S18" s="374" t="str">
        <f t="shared" si="3"/>
        <v>NO</v>
      </c>
      <c r="T18" s="12" t="str">
        <f t="shared" si="4"/>
        <v/>
      </c>
      <c r="U18" s="379" t="str">
        <f t="shared" si="2"/>
        <v xml:space="preserve"> </v>
      </c>
    </row>
    <row r="19" spans="2:21" ht="24" customHeight="1" thickBot="1" x14ac:dyDescent="0.4">
      <c r="C19" s="826">
        <f>COUNT(C8:C18)</f>
        <v>11</v>
      </c>
      <c r="D19" s="937"/>
      <c r="E19" s="938"/>
      <c r="F19" s="939"/>
      <c r="G19" s="940"/>
      <c r="H19" s="940"/>
      <c r="I19" s="940"/>
      <c r="J19" s="940"/>
      <c r="K19" s="940"/>
      <c r="L19" s="940"/>
      <c r="M19" s="940"/>
      <c r="N19" s="940"/>
      <c r="O19" s="940"/>
      <c r="P19" s="940"/>
      <c r="Q19" s="941"/>
      <c r="S19" s="170"/>
      <c r="T19" s="170"/>
    </row>
  </sheetData>
  <mergeCells count="5">
    <mergeCell ref="B2:T2"/>
    <mergeCell ref="D5:P5"/>
    <mergeCell ref="S7:T9"/>
    <mergeCell ref="D19:E19"/>
    <mergeCell ref="F19:Q19"/>
  </mergeCells>
  <pageMargins left="0.23622047244094491" right="0.23622047244094491" top="0.74803149606299213" bottom="0.74803149606299213" header="0.31496062992125984" footer="0.31496062992125984"/>
  <pageSetup paperSize="9" scale="70" fitToHeight="2" orientation="landscape" horizontalDpi="360" verticalDpi="36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T30"/>
  <sheetViews>
    <sheetView zoomScale="80" zoomScaleNormal="80" workbookViewId="0">
      <selection activeCell="F30" sqref="F30:Q30"/>
    </sheetView>
  </sheetViews>
  <sheetFormatPr defaultColWidth="8.81640625" defaultRowHeight="15.5" x14ac:dyDescent="0.35"/>
  <cols>
    <col min="1" max="1" width="1.7265625" style="364" customWidth="1"/>
    <col min="2" max="2" width="6.26953125" style="228" customWidth="1"/>
    <col min="3" max="3" width="7.453125" style="230" customWidth="1"/>
    <col min="4" max="4" width="31.453125" style="146" customWidth="1"/>
    <col min="5" max="5" width="8.453125" style="146" customWidth="1"/>
    <col min="6" max="6" width="7.7265625" style="254" customWidth="1"/>
    <col min="7" max="7" width="9.26953125" style="146" customWidth="1"/>
    <col min="8" max="8" width="6.453125" style="229" customWidth="1"/>
    <col min="9" max="9" width="6.26953125" style="229" customWidth="1"/>
    <col min="10" max="10" width="6.453125" style="229" customWidth="1"/>
    <col min="11" max="12" width="6.26953125" style="229" customWidth="1"/>
    <col min="13" max="13" width="6.453125" style="309" customWidth="1"/>
    <col min="14" max="14" width="7.453125" style="310" customWidth="1"/>
    <col min="15" max="15" width="7.1796875" style="309" customWidth="1"/>
    <col min="16" max="16" width="10" style="234" customWidth="1"/>
    <col min="17" max="17" width="10" style="380" customWidth="1"/>
    <col min="18" max="18" width="1.26953125" style="364" customWidth="1"/>
    <col min="19" max="19" width="12.7265625" style="364" customWidth="1"/>
    <col min="20" max="20" width="9.54296875" style="364" customWidth="1"/>
    <col min="21" max="16384" width="8.81640625" style="364"/>
  </cols>
  <sheetData>
    <row r="1" spans="2:20" ht="16" thickBot="1" x14ac:dyDescent="0.4"/>
    <row r="2" spans="2:20" s="323" customFormat="1" ht="26.25" customHeight="1" thickBot="1" x14ac:dyDescent="0.4">
      <c r="B2" s="898" t="s">
        <v>298</v>
      </c>
      <c r="C2" s="899"/>
      <c r="D2" s="899"/>
      <c r="E2" s="899"/>
      <c r="F2" s="899"/>
      <c r="G2" s="899"/>
      <c r="H2" s="899"/>
      <c r="I2" s="899"/>
      <c r="J2" s="899"/>
      <c r="K2" s="899"/>
      <c r="L2" s="899"/>
      <c r="M2" s="899"/>
      <c r="N2" s="899"/>
      <c r="O2" s="899"/>
      <c r="P2" s="899"/>
      <c r="Q2" s="899"/>
      <c r="R2" s="899"/>
      <c r="S2" s="899"/>
      <c r="T2" s="900"/>
    </row>
    <row r="3" spans="2:20" ht="9" customHeight="1" x14ac:dyDescent="0.35"/>
    <row r="4" spans="2:20" ht="14.25" customHeight="1" thickBot="1" x14ac:dyDescent="0.4"/>
    <row r="5" spans="2:20" ht="27" customHeight="1" thickBot="1" x14ac:dyDescent="0.4">
      <c r="D5" s="1203" t="s">
        <v>220</v>
      </c>
      <c r="E5" s="1204"/>
      <c r="F5" s="1204"/>
      <c r="G5" s="1204"/>
      <c r="H5" s="1204"/>
      <c r="I5" s="1204"/>
      <c r="J5" s="1204"/>
      <c r="K5" s="1204"/>
      <c r="L5" s="1204"/>
      <c r="M5" s="1205"/>
      <c r="N5" s="315"/>
      <c r="O5" s="314"/>
      <c r="P5" s="632"/>
    </row>
    <row r="6" spans="2:20" s="146" customFormat="1" ht="35.25" customHeight="1" thickBot="1" x14ac:dyDescent="0.4">
      <c r="B6" s="228"/>
      <c r="C6" s="1210" t="s">
        <v>1</v>
      </c>
      <c r="D6" s="643" t="s">
        <v>0</v>
      </c>
      <c r="E6" s="1211" t="s">
        <v>37</v>
      </c>
      <c r="F6" s="691" t="s">
        <v>52</v>
      </c>
      <c r="G6" s="773"/>
      <c r="H6" s="754" t="s">
        <v>17</v>
      </c>
      <c r="I6" s="754">
        <v>5</v>
      </c>
      <c r="J6" s="754">
        <v>4</v>
      </c>
      <c r="K6" s="754">
        <v>3</v>
      </c>
      <c r="L6" s="754">
        <v>2</v>
      </c>
      <c r="M6" s="845">
        <v>0</v>
      </c>
      <c r="N6" s="1212" t="s">
        <v>3</v>
      </c>
      <c r="O6" s="1213" t="s">
        <v>19</v>
      </c>
      <c r="P6" s="1214" t="s">
        <v>20</v>
      </c>
      <c r="Q6" s="1215" t="s">
        <v>21</v>
      </c>
      <c r="S6" s="376" t="s">
        <v>157</v>
      </c>
      <c r="T6" s="364"/>
    </row>
    <row r="7" spans="2:20" s="146" customFormat="1" ht="16.149999999999999" customHeight="1" x14ac:dyDescent="0.35">
      <c r="B7" s="461" t="s">
        <v>269</v>
      </c>
      <c r="C7" s="754">
        <v>1783</v>
      </c>
      <c r="D7" s="808" t="s">
        <v>231</v>
      </c>
      <c r="E7" s="671" t="s">
        <v>53</v>
      </c>
      <c r="F7" s="769" t="s">
        <v>235</v>
      </c>
      <c r="G7" s="671"/>
      <c r="H7" s="366">
        <v>5</v>
      </c>
      <c r="I7" s="366">
        <v>2</v>
      </c>
      <c r="J7" s="366">
        <v>8</v>
      </c>
      <c r="K7" s="366">
        <v>7</v>
      </c>
      <c r="L7" s="754">
        <v>2</v>
      </c>
      <c r="M7" s="845"/>
      <c r="N7" s="831">
        <f t="shared" ref="N7:N18" si="0">(H7*5)+(I7*5)+(J7*4)+(K7*3)+(L7*2)</f>
        <v>92</v>
      </c>
      <c r="O7" s="833">
        <f t="shared" ref="O7:O18" si="1">SUM(H7:M7)</f>
        <v>24</v>
      </c>
      <c r="P7" s="837"/>
      <c r="Q7" s="837"/>
      <c r="S7" s="378" t="str">
        <f t="shared" ref="S7:S18" si="2">IF(N7=0," ",IF(O7&lt;&gt;24,"ERROR!"," "))</f>
        <v xml:space="preserve"> </v>
      </c>
      <c r="T7" s="364"/>
    </row>
    <row r="8" spans="2:20" s="146" customFormat="1" ht="16.149999999999999" customHeight="1" x14ac:dyDescent="0.35">
      <c r="B8" s="461" t="s">
        <v>269</v>
      </c>
      <c r="C8" s="754">
        <v>1799</v>
      </c>
      <c r="D8" s="808" t="s">
        <v>263</v>
      </c>
      <c r="E8" s="671" t="s">
        <v>53</v>
      </c>
      <c r="F8" s="769" t="s">
        <v>235</v>
      </c>
      <c r="G8" s="671"/>
      <c r="H8" s="366">
        <v>1</v>
      </c>
      <c r="I8" s="366">
        <v>6</v>
      </c>
      <c r="J8" s="366">
        <v>8</v>
      </c>
      <c r="K8" s="366">
        <v>6</v>
      </c>
      <c r="L8" s="754">
        <v>3</v>
      </c>
      <c r="M8" s="845">
        <v>0</v>
      </c>
      <c r="N8" s="831">
        <f t="shared" si="0"/>
        <v>91</v>
      </c>
      <c r="O8" s="833">
        <f t="shared" si="1"/>
        <v>24</v>
      </c>
      <c r="P8" s="837"/>
      <c r="Q8" s="837"/>
      <c r="S8" s="378" t="str">
        <f t="shared" si="2"/>
        <v xml:space="preserve"> </v>
      </c>
      <c r="T8" s="364"/>
    </row>
    <row r="9" spans="2:20" s="146" customFormat="1" ht="16.149999999999999" customHeight="1" x14ac:dyDescent="0.35">
      <c r="B9" s="461" t="s">
        <v>269</v>
      </c>
      <c r="C9" s="754">
        <v>1041</v>
      </c>
      <c r="D9" s="808" t="s">
        <v>232</v>
      </c>
      <c r="E9" s="671" t="s">
        <v>53</v>
      </c>
      <c r="F9" s="769" t="s">
        <v>235</v>
      </c>
      <c r="G9" s="671"/>
      <c r="H9" s="366">
        <v>2</v>
      </c>
      <c r="I9" s="366">
        <v>3</v>
      </c>
      <c r="J9" s="366">
        <v>6</v>
      </c>
      <c r="K9" s="366">
        <v>12</v>
      </c>
      <c r="L9" s="754">
        <v>1</v>
      </c>
      <c r="M9" s="845">
        <v>0</v>
      </c>
      <c r="N9" s="831">
        <f t="shared" si="0"/>
        <v>87</v>
      </c>
      <c r="O9" s="833">
        <f t="shared" si="1"/>
        <v>24</v>
      </c>
      <c r="P9" s="837"/>
      <c r="Q9" s="837"/>
      <c r="S9" s="378" t="str">
        <f t="shared" si="2"/>
        <v xml:space="preserve"> </v>
      </c>
      <c r="T9" s="364"/>
    </row>
    <row r="10" spans="2:20" s="146" customFormat="1" ht="16.149999999999999" customHeight="1" x14ac:dyDescent="0.35">
      <c r="B10" s="461" t="s">
        <v>269</v>
      </c>
      <c r="C10" s="754">
        <v>2040</v>
      </c>
      <c r="D10" s="808" t="s">
        <v>246</v>
      </c>
      <c r="E10" s="671" t="s">
        <v>53</v>
      </c>
      <c r="F10" s="769" t="s">
        <v>235</v>
      </c>
      <c r="G10" s="671"/>
      <c r="H10" s="366">
        <v>2</v>
      </c>
      <c r="I10" s="366">
        <v>3</v>
      </c>
      <c r="J10" s="366">
        <v>6</v>
      </c>
      <c r="K10" s="366">
        <v>7</v>
      </c>
      <c r="L10" s="754">
        <v>6</v>
      </c>
      <c r="M10" s="845">
        <v>0</v>
      </c>
      <c r="N10" s="831">
        <f t="shared" si="0"/>
        <v>82</v>
      </c>
      <c r="O10" s="833">
        <f t="shared" si="1"/>
        <v>24</v>
      </c>
      <c r="P10" s="837"/>
      <c r="Q10" s="837"/>
      <c r="S10" s="378" t="str">
        <f t="shared" si="2"/>
        <v xml:space="preserve"> </v>
      </c>
      <c r="T10" s="364"/>
    </row>
    <row r="11" spans="2:20" x14ac:dyDescent="0.35">
      <c r="B11" s="461" t="s">
        <v>269</v>
      </c>
      <c r="C11" s="754">
        <v>786</v>
      </c>
      <c r="D11" s="808" t="s">
        <v>270</v>
      </c>
      <c r="E11" s="671" t="s">
        <v>48</v>
      </c>
      <c r="F11" s="769" t="s">
        <v>235</v>
      </c>
      <c r="G11" s="671"/>
      <c r="H11" s="366">
        <v>0</v>
      </c>
      <c r="I11" s="366">
        <v>3</v>
      </c>
      <c r="J11" s="366">
        <v>8</v>
      </c>
      <c r="K11" s="366">
        <v>8</v>
      </c>
      <c r="L11" s="754">
        <v>5</v>
      </c>
      <c r="M11" s="845">
        <v>0</v>
      </c>
      <c r="N11" s="831">
        <f t="shared" si="0"/>
        <v>81</v>
      </c>
      <c r="O11" s="833">
        <f t="shared" si="1"/>
        <v>24</v>
      </c>
      <c r="P11" s="837"/>
      <c r="Q11" s="837"/>
      <c r="S11" s="378" t="str">
        <f t="shared" si="2"/>
        <v xml:space="preserve"> </v>
      </c>
    </row>
    <row r="12" spans="2:20" x14ac:dyDescent="0.35">
      <c r="B12" s="461" t="s">
        <v>269</v>
      </c>
      <c r="C12" s="1214">
        <v>1786</v>
      </c>
      <c r="D12" s="808" t="s">
        <v>222</v>
      </c>
      <c r="E12" s="671" t="s">
        <v>49</v>
      </c>
      <c r="F12" s="769" t="s">
        <v>235</v>
      </c>
      <c r="G12" s="671"/>
      <c r="H12" s="366">
        <v>2</v>
      </c>
      <c r="I12" s="366">
        <v>1</v>
      </c>
      <c r="J12" s="366">
        <v>6</v>
      </c>
      <c r="K12" s="366">
        <v>10</v>
      </c>
      <c r="L12" s="754">
        <v>5</v>
      </c>
      <c r="M12" s="845">
        <v>0</v>
      </c>
      <c r="N12" s="831">
        <f t="shared" si="0"/>
        <v>79</v>
      </c>
      <c r="O12" s="833">
        <f t="shared" si="1"/>
        <v>24</v>
      </c>
      <c r="P12" s="838"/>
      <c r="Q12" s="839" t="str">
        <f>IF(P12="yes","HM","")</f>
        <v/>
      </c>
      <c r="S12" s="378" t="str">
        <f t="shared" si="2"/>
        <v xml:space="preserve"> </v>
      </c>
    </row>
    <row r="13" spans="2:20" x14ac:dyDescent="0.35">
      <c r="B13" s="461" t="s">
        <v>269</v>
      </c>
      <c r="C13" s="754">
        <v>1901</v>
      </c>
      <c r="D13" s="808" t="s">
        <v>249</v>
      </c>
      <c r="E13" s="671" t="s">
        <v>53</v>
      </c>
      <c r="F13" s="769" t="s">
        <v>235</v>
      </c>
      <c r="G13" s="671"/>
      <c r="H13" s="366">
        <v>1</v>
      </c>
      <c r="I13" s="366">
        <v>1</v>
      </c>
      <c r="J13" s="366">
        <v>5</v>
      </c>
      <c r="K13" s="366">
        <v>7</v>
      </c>
      <c r="L13" s="754">
        <v>10</v>
      </c>
      <c r="M13" s="845">
        <v>0</v>
      </c>
      <c r="N13" s="831">
        <f t="shared" si="0"/>
        <v>71</v>
      </c>
      <c r="O13" s="833">
        <f t="shared" si="1"/>
        <v>24</v>
      </c>
      <c r="P13" s="838"/>
      <c r="Q13" s="839" t="str">
        <f>IF(P13="yes","HM","")</f>
        <v/>
      </c>
      <c r="S13" s="378" t="str">
        <f t="shared" si="2"/>
        <v xml:space="preserve"> </v>
      </c>
    </row>
    <row r="14" spans="2:20" x14ac:dyDescent="0.35">
      <c r="B14" s="461" t="s">
        <v>269</v>
      </c>
      <c r="C14" s="754">
        <v>1314</v>
      </c>
      <c r="D14" s="808" t="s">
        <v>332</v>
      </c>
      <c r="E14" s="671" t="s">
        <v>44</v>
      </c>
      <c r="F14" s="769" t="s">
        <v>235</v>
      </c>
      <c r="G14" s="671"/>
      <c r="H14" s="366">
        <v>0</v>
      </c>
      <c r="I14" s="366">
        <v>2</v>
      </c>
      <c r="J14" s="366">
        <v>6</v>
      </c>
      <c r="K14" s="366">
        <v>7</v>
      </c>
      <c r="L14" s="754">
        <v>6</v>
      </c>
      <c r="M14" s="845">
        <v>3</v>
      </c>
      <c r="N14" s="831">
        <f t="shared" si="0"/>
        <v>67</v>
      </c>
      <c r="O14" s="833">
        <f t="shared" si="1"/>
        <v>24</v>
      </c>
      <c r="P14" s="838"/>
      <c r="Q14" s="839"/>
      <c r="S14" s="378" t="str">
        <f t="shared" si="2"/>
        <v xml:space="preserve"> </v>
      </c>
    </row>
    <row r="15" spans="2:20" x14ac:dyDescent="0.35">
      <c r="B15" s="461" t="s">
        <v>269</v>
      </c>
      <c r="C15" s="754">
        <v>1982</v>
      </c>
      <c r="D15" s="808" t="s">
        <v>237</v>
      </c>
      <c r="E15" s="671" t="s">
        <v>40</v>
      </c>
      <c r="F15" s="769" t="s">
        <v>235</v>
      </c>
      <c r="G15" s="671"/>
      <c r="H15" s="366">
        <v>0</v>
      </c>
      <c r="I15" s="366">
        <v>1</v>
      </c>
      <c r="J15" s="366">
        <v>6</v>
      </c>
      <c r="K15" s="366">
        <v>8</v>
      </c>
      <c r="L15" s="754">
        <v>7</v>
      </c>
      <c r="M15" s="845">
        <v>2</v>
      </c>
      <c r="N15" s="831">
        <f t="shared" si="0"/>
        <v>67</v>
      </c>
      <c r="O15" s="833">
        <f t="shared" si="1"/>
        <v>24</v>
      </c>
      <c r="P15" s="838"/>
      <c r="Q15" s="839" t="str">
        <f>IF(P15="yes","HM","")</f>
        <v/>
      </c>
      <c r="S15" s="378" t="str">
        <f>IF(N15=0," ",IF(O15&lt;&gt;24,"ERROR!"," "))</f>
        <v xml:space="preserve"> </v>
      </c>
    </row>
    <row r="16" spans="2:20" ht="16" thickBot="1" x14ac:dyDescent="0.4">
      <c r="B16" s="461" t="s">
        <v>269</v>
      </c>
      <c r="C16" s="1214">
        <v>1853</v>
      </c>
      <c r="D16" s="808" t="s">
        <v>254</v>
      </c>
      <c r="E16" s="702" t="s">
        <v>53</v>
      </c>
      <c r="F16" s="769" t="s">
        <v>235</v>
      </c>
      <c r="G16" s="671"/>
      <c r="H16" s="366">
        <v>0</v>
      </c>
      <c r="I16" s="366">
        <v>0</v>
      </c>
      <c r="J16" s="366">
        <v>2</v>
      </c>
      <c r="K16" s="366">
        <v>4</v>
      </c>
      <c r="L16" s="754">
        <v>13</v>
      </c>
      <c r="M16" s="845">
        <v>5</v>
      </c>
      <c r="N16" s="831">
        <f t="shared" si="0"/>
        <v>46</v>
      </c>
      <c r="O16" s="833">
        <f t="shared" si="1"/>
        <v>24</v>
      </c>
      <c r="P16" s="838"/>
      <c r="Q16" s="839" t="str">
        <f>IF(P16="yes","HM","")</f>
        <v/>
      </c>
      <c r="S16" s="378" t="str">
        <f t="shared" si="2"/>
        <v xml:space="preserve"> </v>
      </c>
    </row>
    <row r="17" spans="2:19" ht="16" hidden="1" thickBot="1" x14ac:dyDescent="0.4">
      <c r="B17" s="461" t="s">
        <v>269</v>
      </c>
      <c r="C17" s="231"/>
      <c r="D17" s="69"/>
      <c r="E17" s="138"/>
      <c r="F17" s="712" t="s">
        <v>235</v>
      </c>
      <c r="G17" s="138"/>
      <c r="H17" s="629"/>
      <c r="I17" s="366"/>
      <c r="J17" s="366"/>
      <c r="K17" s="366"/>
      <c r="L17" s="416"/>
      <c r="M17" s="774"/>
      <c r="N17" s="770">
        <f t="shared" si="0"/>
        <v>0</v>
      </c>
      <c r="O17" s="756">
        <f t="shared" si="1"/>
        <v>0</v>
      </c>
      <c r="P17" s="244" t="str">
        <f>IF(N17&gt;109,"Yes","NO")</f>
        <v>NO</v>
      </c>
      <c r="Q17" s="381" t="str">
        <f>IF(P17="yes","M","")</f>
        <v/>
      </c>
      <c r="S17" s="378" t="str">
        <f>IF(N17=0," ",IF(O17&lt;&gt;24,"ERROR!"," "))</f>
        <v xml:space="preserve"> </v>
      </c>
    </row>
    <row r="18" spans="2:19" ht="16" hidden="1" thickBot="1" x14ac:dyDescent="0.4">
      <c r="B18" s="461" t="s">
        <v>94</v>
      </c>
      <c r="C18" s="658"/>
      <c r="D18" s="631"/>
      <c r="E18" s="637"/>
      <c r="F18" s="711" t="s">
        <v>235</v>
      </c>
      <c r="G18" s="631"/>
      <c r="H18" s="659"/>
      <c r="I18" s="660"/>
      <c r="J18" s="660"/>
      <c r="K18" s="660"/>
      <c r="L18" s="661"/>
      <c r="M18" s="662"/>
      <c r="N18" s="408">
        <f t="shared" si="0"/>
        <v>0</v>
      </c>
      <c r="O18" s="710">
        <f t="shared" si="1"/>
        <v>0</v>
      </c>
      <c r="P18" s="663" t="str">
        <f>IF(N18&gt;109,"Yes","NO")</f>
        <v>NO</v>
      </c>
      <c r="Q18" s="664" t="str">
        <f>IF(P18="yes","M","")</f>
        <v/>
      </c>
      <c r="S18" s="377" t="str">
        <f t="shared" si="2"/>
        <v xml:space="preserve"> </v>
      </c>
    </row>
    <row r="19" spans="2:19" ht="16" hidden="1" thickBot="1" x14ac:dyDescent="0.4">
      <c r="B19" s="461" t="s">
        <v>94</v>
      </c>
      <c r="C19" s="233">
        <v>976</v>
      </c>
      <c r="D19" s="389" t="s">
        <v>196</v>
      </c>
      <c r="E19" s="390" t="s">
        <v>44</v>
      </c>
      <c r="F19" s="264" t="s">
        <v>7</v>
      </c>
      <c r="G19" s="139"/>
      <c r="H19" s="365"/>
      <c r="I19" s="366"/>
      <c r="J19" s="366"/>
      <c r="K19" s="366"/>
      <c r="L19" s="416"/>
      <c r="M19" s="243"/>
      <c r="N19" s="408">
        <f t="shared" ref="N19:N29" si="3">(H19*5)+(I19*5)+(J19*4)+(K19*3)+(L19*2)</f>
        <v>0</v>
      </c>
      <c r="O19" s="710">
        <f t="shared" ref="O19:O29" si="4">SUM(H19:M19)</f>
        <v>0</v>
      </c>
      <c r="P19" s="244" t="str">
        <f t="shared" ref="P19:P29" si="5">IF(N19&gt;84,"Yes","NO")</f>
        <v>NO</v>
      </c>
      <c r="Q19" s="381" t="str">
        <f t="shared" ref="Q19:Q29" si="6">IF(P19="yes","S","")</f>
        <v/>
      </c>
      <c r="S19" s="378" t="str">
        <f t="shared" ref="S19:S29" si="7">IF(N19=0," ",IF(O19&lt;&gt;24,"ERROR!"," "))</f>
        <v xml:space="preserve"> </v>
      </c>
    </row>
    <row r="20" spans="2:19" ht="16" hidden="1" thickBot="1" x14ac:dyDescent="0.4">
      <c r="B20" s="461"/>
      <c r="C20" s="386">
        <v>1017</v>
      </c>
      <c r="D20" s="387" t="s">
        <v>55</v>
      </c>
      <c r="E20" s="141" t="s">
        <v>41</v>
      </c>
      <c r="F20" s="264" t="s">
        <v>7</v>
      </c>
      <c r="G20" s="139"/>
      <c r="H20" s="365"/>
      <c r="I20" s="366"/>
      <c r="J20" s="366"/>
      <c r="K20" s="366"/>
      <c r="L20" s="416"/>
      <c r="M20" s="243"/>
      <c r="N20" s="408">
        <f t="shared" si="3"/>
        <v>0</v>
      </c>
      <c r="O20" s="710">
        <f t="shared" si="4"/>
        <v>0</v>
      </c>
      <c r="P20" s="244" t="str">
        <f t="shared" si="5"/>
        <v>NO</v>
      </c>
      <c r="Q20" s="381" t="str">
        <f t="shared" si="6"/>
        <v/>
      </c>
      <c r="S20" s="378" t="str">
        <f t="shared" si="7"/>
        <v xml:space="preserve"> </v>
      </c>
    </row>
    <row r="21" spans="2:19" ht="16" hidden="1" thickBot="1" x14ac:dyDescent="0.4">
      <c r="B21" s="461"/>
      <c r="C21" s="233">
        <v>1037</v>
      </c>
      <c r="D21" s="389" t="s">
        <v>50</v>
      </c>
      <c r="E21" s="390" t="s">
        <v>44</v>
      </c>
      <c r="F21" s="264" t="s">
        <v>7</v>
      </c>
      <c r="G21" s="139"/>
      <c r="H21" s="365"/>
      <c r="I21" s="366"/>
      <c r="J21" s="366"/>
      <c r="K21" s="366"/>
      <c r="L21" s="416"/>
      <c r="M21" s="243"/>
      <c r="N21" s="408">
        <f t="shared" si="3"/>
        <v>0</v>
      </c>
      <c r="O21" s="710">
        <f t="shared" si="4"/>
        <v>0</v>
      </c>
      <c r="P21" s="244" t="str">
        <f t="shared" si="5"/>
        <v>NO</v>
      </c>
      <c r="Q21" s="381" t="str">
        <f t="shared" si="6"/>
        <v/>
      </c>
      <c r="S21" s="378" t="str">
        <f t="shared" si="7"/>
        <v xml:space="preserve"> </v>
      </c>
    </row>
    <row r="22" spans="2:19" ht="16" hidden="1" thickBot="1" x14ac:dyDescent="0.4">
      <c r="B22" s="461" t="s">
        <v>94</v>
      </c>
      <c r="C22" s="233">
        <v>1042</v>
      </c>
      <c r="D22" s="389" t="s">
        <v>141</v>
      </c>
      <c r="E22" s="390" t="s">
        <v>44</v>
      </c>
      <c r="F22" s="264" t="s">
        <v>7</v>
      </c>
      <c r="G22" s="139"/>
      <c r="H22" s="365"/>
      <c r="I22" s="366"/>
      <c r="J22" s="366"/>
      <c r="K22" s="366"/>
      <c r="L22" s="416"/>
      <c r="M22" s="243"/>
      <c r="N22" s="408">
        <f t="shared" si="3"/>
        <v>0</v>
      </c>
      <c r="O22" s="710">
        <f t="shared" si="4"/>
        <v>0</v>
      </c>
      <c r="P22" s="244" t="str">
        <f t="shared" si="5"/>
        <v>NO</v>
      </c>
      <c r="Q22" s="381" t="str">
        <f t="shared" si="6"/>
        <v/>
      </c>
      <c r="S22" s="378" t="str">
        <f t="shared" si="7"/>
        <v xml:space="preserve"> </v>
      </c>
    </row>
    <row r="23" spans="2:19" ht="16" hidden="1" thickBot="1" x14ac:dyDescent="0.4">
      <c r="B23" s="461" t="s">
        <v>94</v>
      </c>
      <c r="C23" s="233">
        <v>1277</v>
      </c>
      <c r="D23" s="389" t="s">
        <v>139</v>
      </c>
      <c r="E23" s="141" t="s">
        <v>43</v>
      </c>
      <c r="F23" s="264" t="s">
        <v>7</v>
      </c>
      <c r="G23" s="139"/>
      <c r="H23" s="365"/>
      <c r="I23" s="366"/>
      <c r="J23" s="366"/>
      <c r="K23" s="366"/>
      <c r="L23" s="416"/>
      <c r="M23" s="243"/>
      <c r="N23" s="408">
        <f t="shared" si="3"/>
        <v>0</v>
      </c>
      <c r="O23" s="710">
        <f t="shared" si="4"/>
        <v>0</v>
      </c>
      <c r="P23" s="244" t="str">
        <f t="shared" si="5"/>
        <v>NO</v>
      </c>
      <c r="Q23" s="381" t="str">
        <f t="shared" si="6"/>
        <v/>
      </c>
      <c r="S23" s="378" t="str">
        <f t="shared" si="7"/>
        <v xml:space="preserve"> </v>
      </c>
    </row>
    <row r="24" spans="2:19" ht="16" hidden="1" thickBot="1" x14ac:dyDescent="0.4">
      <c r="B24" s="461" t="s">
        <v>94</v>
      </c>
      <c r="C24" s="233">
        <v>1394</v>
      </c>
      <c r="D24" s="389" t="s">
        <v>204</v>
      </c>
      <c r="E24" s="390" t="s">
        <v>44</v>
      </c>
      <c r="F24" s="264" t="s">
        <v>7</v>
      </c>
      <c r="G24" s="139"/>
      <c r="H24" s="365"/>
      <c r="I24" s="366"/>
      <c r="J24" s="366"/>
      <c r="K24" s="366"/>
      <c r="L24" s="416"/>
      <c r="M24" s="243"/>
      <c r="N24" s="408">
        <f t="shared" si="3"/>
        <v>0</v>
      </c>
      <c r="O24" s="710">
        <f t="shared" si="4"/>
        <v>0</v>
      </c>
      <c r="P24" s="244" t="str">
        <f t="shared" si="5"/>
        <v>NO</v>
      </c>
      <c r="Q24" s="381" t="str">
        <f t="shared" si="6"/>
        <v/>
      </c>
      <c r="S24" s="378" t="str">
        <f t="shared" si="7"/>
        <v xml:space="preserve"> </v>
      </c>
    </row>
    <row r="25" spans="2:19" ht="16" hidden="1" thickBot="1" x14ac:dyDescent="0.4">
      <c r="B25" s="461" t="s">
        <v>94</v>
      </c>
      <c r="C25" s="233">
        <v>1395</v>
      </c>
      <c r="D25" s="389" t="s">
        <v>186</v>
      </c>
      <c r="E25" s="390" t="s">
        <v>44</v>
      </c>
      <c r="F25" s="264" t="s">
        <v>7</v>
      </c>
      <c r="G25" s="139"/>
      <c r="H25" s="365"/>
      <c r="I25" s="366"/>
      <c r="J25" s="366"/>
      <c r="K25" s="366"/>
      <c r="L25" s="416"/>
      <c r="M25" s="243"/>
      <c r="N25" s="408">
        <f t="shared" si="3"/>
        <v>0</v>
      </c>
      <c r="O25" s="710">
        <f t="shared" si="4"/>
        <v>0</v>
      </c>
      <c r="P25" s="646" t="str">
        <f t="shared" si="5"/>
        <v>NO</v>
      </c>
      <c r="Q25" s="647" t="str">
        <f t="shared" si="6"/>
        <v/>
      </c>
      <c r="S25" s="378" t="str">
        <f t="shared" si="7"/>
        <v xml:space="preserve"> </v>
      </c>
    </row>
    <row r="26" spans="2:19" ht="16" hidden="1" thickBot="1" x14ac:dyDescent="0.4">
      <c r="B26" s="461" t="s">
        <v>94</v>
      </c>
      <c r="C26" s="233">
        <v>2036</v>
      </c>
      <c r="D26" s="389" t="s">
        <v>175</v>
      </c>
      <c r="E26" s="390" t="s">
        <v>49</v>
      </c>
      <c r="F26" s="264" t="s">
        <v>7</v>
      </c>
      <c r="G26" s="139"/>
      <c r="H26" s="365"/>
      <c r="I26" s="366"/>
      <c r="J26" s="366"/>
      <c r="K26" s="366"/>
      <c r="L26" s="416"/>
      <c r="M26" s="243"/>
      <c r="N26" s="408">
        <f t="shared" si="3"/>
        <v>0</v>
      </c>
      <c r="O26" s="710">
        <f t="shared" si="4"/>
        <v>0</v>
      </c>
      <c r="P26" s="244" t="str">
        <f t="shared" si="5"/>
        <v>NO</v>
      </c>
      <c r="Q26" s="381" t="str">
        <f t="shared" si="6"/>
        <v/>
      </c>
      <c r="S26" s="378" t="str">
        <f t="shared" si="7"/>
        <v xml:space="preserve"> </v>
      </c>
    </row>
    <row r="27" spans="2:19" ht="16" hidden="1" thickBot="1" x14ac:dyDescent="0.4">
      <c r="B27" s="461" t="s">
        <v>94</v>
      </c>
      <c r="C27" s="233">
        <v>6045</v>
      </c>
      <c r="D27" s="389" t="s">
        <v>168</v>
      </c>
      <c r="E27" s="141" t="s">
        <v>51</v>
      </c>
      <c r="F27" s="264" t="s">
        <v>7</v>
      </c>
      <c r="G27" s="139"/>
      <c r="H27" s="365"/>
      <c r="I27" s="366"/>
      <c r="J27" s="366"/>
      <c r="K27" s="366"/>
      <c r="L27" s="416"/>
      <c r="M27" s="243"/>
      <c r="N27" s="408">
        <f t="shared" si="3"/>
        <v>0</v>
      </c>
      <c r="O27" s="710">
        <f t="shared" si="4"/>
        <v>0</v>
      </c>
      <c r="P27" s="244" t="str">
        <f t="shared" si="5"/>
        <v>NO</v>
      </c>
      <c r="Q27" s="381" t="str">
        <f>IF(P27="yes","S","")</f>
        <v/>
      </c>
      <c r="S27" s="378" t="str">
        <f>IF(N27=0," ",IF(O27&lt;&gt;24,"ERROR!"," "))</f>
        <v xml:space="preserve"> </v>
      </c>
    </row>
    <row r="28" spans="2:19" ht="16" hidden="1" thickBot="1" x14ac:dyDescent="0.4">
      <c r="B28" s="461" t="s">
        <v>94</v>
      </c>
      <c r="C28" s="233">
        <v>1848</v>
      </c>
      <c r="D28" s="389" t="s">
        <v>200</v>
      </c>
      <c r="E28" s="141" t="s">
        <v>44</v>
      </c>
      <c r="F28" s="264" t="s">
        <v>7</v>
      </c>
      <c r="G28" s="139"/>
      <c r="H28" s="365"/>
      <c r="I28" s="366"/>
      <c r="J28" s="366"/>
      <c r="K28" s="366"/>
      <c r="L28" s="416"/>
      <c r="M28" s="243"/>
      <c r="N28" s="408">
        <f t="shared" si="3"/>
        <v>0</v>
      </c>
      <c r="O28" s="710">
        <f t="shared" si="4"/>
        <v>0</v>
      </c>
      <c r="P28" s="244" t="str">
        <f t="shared" si="5"/>
        <v>NO</v>
      </c>
      <c r="Q28" s="381" t="str">
        <f t="shared" si="6"/>
        <v/>
      </c>
      <c r="S28" s="378" t="str">
        <f t="shared" si="7"/>
        <v xml:space="preserve"> </v>
      </c>
    </row>
    <row r="29" spans="2:19" ht="16" hidden="1" thickBot="1" x14ac:dyDescent="0.4">
      <c r="B29" s="461"/>
      <c r="C29" s="233"/>
      <c r="D29" s="389"/>
      <c r="E29" s="141"/>
      <c r="F29" s="264" t="s">
        <v>7</v>
      </c>
      <c r="G29" s="139"/>
      <c r="H29" s="357"/>
      <c r="I29" s="358"/>
      <c r="J29" s="358"/>
      <c r="K29" s="358"/>
      <c r="L29" s="417"/>
      <c r="M29" s="412"/>
      <c r="N29" s="408">
        <f t="shared" si="3"/>
        <v>0</v>
      </c>
      <c r="O29" s="710">
        <f t="shared" si="4"/>
        <v>0</v>
      </c>
      <c r="P29" s="244" t="str">
        <f t="shared" si="5"/>
        <v>NO</v>
      </c>
      <c r="Q29" s="381" t="str">
        <f t="shared" si="6"/>
        <v/>
      </c>
      <c r="S29" s="379" t="str">
        <f t="shared" si="7"/>
        <v xml:space="preserve"> </v>
      </c>
    </row>
    <row r="30" spans="2:19" ht="24" customHeight="1" thickBot="1" x14ac:dyDescent="0.4">
      <c r="C30" s="232">
        <f>COUNT(C7:C29)</f>
        <v>20</v>
      </c>
      <c r="D30" s="943" t="s">
        <v>22</v>
      </c>
      <c r="E30" s="944"/>
      <c r="F30" s="922"/>
      <c r="G30" s="923"/>
      <c r="H30" s="923"/>
      <c r="I30" s="923"/>
      <c r="J30" s="923"/>
      <c r="K30" s="923"/>
      <c r="L30" s="923"/>
      <c r="M30" s="923"/>
      <c r="N30" s="923"/>
      <c r="O30" s="923"/>
      <c r="P30" s="923"/>
      <c r="Q30" s="924"/>
    </row>
  </sheetData>
  <mergeCells count="4">
    <mergeCell ref="B2:T2"/>
    <mergeCell ref="D5:M5"/>
    <mergeCell ref="D30:E30"/>
    <mergeCell ref="F30:Q30"/>
  </mergeCells>
  <pageMargins left="0.23622047244094491" right="0.23622047244094491" top="0.74803149606299213" bottom="0.74803149606299213" header="0.31496062992125984" footer="0.31496062992125984"/>
  <pageSetup paperSize="9" scale="82" fitToHeight="2" orientation="landscape" horizontalDpi="360" verticalDpi="36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W21"/>
  <sheetViews>
    <sheetView tabSelected="1" zoomScale="80" zoomScaleNormal="80" workbookViewId="0">
      <selection activeCell="J27" sqref="J27"/>
    </sheetView>
  </sheetViews>
  <sheetFormatPr defaultColWidth="8.81640625" defaultRowHeight="15.5" x14ac:dyDescent="0.35"/>
  <cols>
    <col min="1" max="1" width="1.7265625" style="364" customWidth="1"/>
    <col min="2" max="2" width="6.26953125" style="228" customWidth="1"/>
    <col min="3" max="3" width="7.453125" style="230" customWidth="1"/>
    <col min="4" max="4" width="31.453125" style="146" customWidth="1"/>
    <col min="5" max="5" width="8.453125" style="146" customWidth="1"/>
    <col min="6" max="6" width="7.7265625" style="254" customWidth="1"/>
    <col min="7" max="7" width="9.26953125" style="146" customWidth="1"/>
    <col min="8" max="8" width="6.453125" style="229" customWidth="1"/>
    <col min="9" max="9" width="6.26953125" style="229" customWidth="1"/>
    <col min="10" max="10" width="6.453125" style="229" customWidth="1"/>
    <col min="11" max="12" width="6.26953125" style="229" customWidth="1"/>
    <col min="13" max="13" width="6.453125" style="309" customWidth="1"/>
    <col min="14" max="14" width="7.453125" style="310" customWidth="1"/>
    <col min="15" max="15" width="7.1796875" style="309" customWidth="1"/>
    <col min="16" max="16" width="10" style="234" customWidth="1"/>
    <col min="17" max="17" width="10" style="380" customWidth="1"/>
    <col min="18" max="18" width="1.26953125" style="364" customWidth="1"/>
    <col min="19" max="19" width="12.7265625" style="364" customWidth="1"/>
    <col min="20" max="20" width="9.54296875" style="364" customWidth="1"/>
    <col min="21" max="21" width="13.1796875" style="364" customWidth="1"/>
    <col min="22" max="16384" width="8.81640625" style="364"/>
  </cols>
  <sheetData>
    <row r="1" spans="2:23" ht="16" thickBot="1" x14ac:dyDescent="0.4"/>
    <row r="2" spans="2:23" s="323" customFormat="1" ht="26.25" customHeight="1" thickBot="1" x14ac:dyDescent="0.4">
      <c r="B2" s="898" t="s">
        <v>298</v>
      </c>
      <c r="C2" s="899"/>
      <c r="D2" s="899"/>
      <c r="E2" s="899"/>
      <c r="F2" s="899"/>
      <c r="G2" s="899"/>
      <c r="H2" s="899"/>
      <c r="I2" s="899"/>
      <c r="J2" s="899"/>
      <c r="K2" s="899"/>
      <c r="L2" s="899"/>
      <c r="M2" s="899"/>
      <c r="N2" s="899"/>
      <c r="O2" s="899"/>
      <c r="P2" s="899"/>
      <c r="Q2" s="899"/>
      <c r="R2" s="899"/>
      <c r="S2" s="899"/>
      <c r="T2" s="900"/>
    </row>
    <row r="3" spans="2:23" ht="9" customHeight="1" x14ac:dyDescent="0.35"/>
    <row r="4" spans="2:23" ht="14.25" customHeight="1" thickBot="1" x14ac:dyDescent="0.4">
      <c r="W4" s="364" t="s">
        <v>135</v>
      </c>
    </row>
    <row r="5" spans="2:23" ht="27" customHeight="1" thickBot="1" x14ac:dyDescent="0.4">
      <c r="D5" s="1203" t="s">
        <v>221</v>
      </c>
      <c r="E5" s="1204"/>
      <c r="F5" s="1204"/>
      <c r="G5" s="1204"/>
      <c r="H5" s="1204"/>
      <c r="I5" s="1204"/>
      <c r="J5" s="1204"/>
      <c r="K5" s="1204"/>
      <c r="L5" s="1204"/>
      <c r="M5" s="1205"/>
      <c r="N5" s="315"/>
      <c r="O5" s="314"/>
      <c r="P5" s="632"/>
    </row>
    <row r="6" spans="2:23" s="146" customFormat="1" ht="35.25" customHeight="1" thickBot="1" x14ac:dyDescent="0.4">
      <c r="B6" s="228"/>
      <c r="C6" s="1210" t="s">
        <v>1</v>
      </c>
      <c r="D6" s="643" t="s">
        <v>0</v>
      </c>
      <c r="E6" s="1211" t="s">
        <v>37</v>
      </c>
      <c r="F6" s="691" t="s">
        <v>52</v>
      </c>
      <c r="G6" s="773"/>
      <c r="H6" s="754" t="s">
        <v>17</v>
      </c>
      <c r="I6" s="754">
        <v>5</v>
      </c>
      <c r="J6" s="754">
        <v>4</v>
      </c>
      <c r="K6" s="754">
        <v>3</v>
      </c>
      <c r="L6" s="754">
        <v>2</v>
      </c>
      <c r="M6" s="845">
        <v>0</v>
      </c>
      <c r="N6" s="1212" t="s">
        <v>3</v>
      </c>
      <c r="O6" s="1213" t="s">
        <v>19</v>
      </c>
      <c r="P6" s="1214" t="s">
        <v>20</v>
      </c>
      <c r="Q6" s="1215" t="s">
        <v>21</v>
      </c>
      <c r="S6" s="376" t="s">
        <v>157</v>
      </c>
      <c r="T6" s="364"/>
    </row>
    <row r="7" spans="2:23" s="146" customFormat="1" ht="16.149999999999999" customHeight="1" x14ac:dyDescent="0.35">
      <c r="B7" s="461" t="s">
        <v>277</v>
      </c>
      <c r="C7" s="859">
        <v>1256</v>
      </c>
      <c r="D7" s="860" t="s">
        <v>292</v>
      </c>
      <c r="E7" s="702" t="s">
        <v>281</v>
      </c>
      <c r="F7" s="769" t="s">
        <v>235</v>
      </c>
      <c r="G7" s="671"/>
      <c r="H7" s="366">
        <v>4</v>
      </c>
      <c r="I7" s="366">
        <v>8</v>
      </c>
      <c r="J7" s="366">
        <v>8</v>
      </c>
      <c r="K7" s="366">
        <v>4</v>
      </c>
      <c r="L7" s="754">
        <v>0</v>
      </c>
      <c r="M7" s="845">
        <v>0</v>
      </c>
      <c r="N7" s="831">
        <f>(H7*5)+(I7*5)+(J7*4)+(K7*3)+(L7*2)</f>
        <v>104</v>
      </c>
      <c r="O7" s="833">
        <f>SUM(H7:M7)</f>
        <v>24</v>
      </c>
      <c r="P7" s="837"/>
      <c r="Q7" s="837"/>
      <c r="S7" s="378" t="str">
        <f>IF(N7=0," ",IF(O7&lt;&gt;24,"ERROR!"," "))</f>
        <v xml:space="preserve"> </v>
      </c>
      <c r="T7" s="364"/>
    </row>
    <row r="8" spans="2:23" s="146" customFormat="1" ht="16.149999999999999" customHeight="1" x14ac:dyDescent="0.35">
      <c r="B8" s="461" t="s">
        <v>277</v>
      </c>
      <c r="C8" s="1216">
        <v>1314</v>
      </c>
      <c r="D8" s="809" t="s">
        <v>332</v>
      </c>
      <c r="E8" s="671" t="s">
        <v>44</v>
      </c>
      <c r="F8" s="769" t="s">
        <v>235</v>
      </c>
      <c r="G8" s="671"/>
      <c r="H8" s="366">
        <v>4</v>
      </c>
      <c r="I8" s="366">
        <v>2</v>
      </c>
      <c r="J8" s="366">
        <v>9</v>
      </c>
      <c r="K8" s="366">
        <v>7</v>
      </c>
      <c r="L8" s="754">
        <v>2</v>
      </c>
      <c r="M8" s="845">
        <v>0</v>
      </c>
      <c r="N8" s="831">
        <f>(H8*5)+(I8*5)+(J8*4)+(K8*3)+(L8*2)</f>
        <v>91</v>
      </c>
      <c r="O8" s="833">
        <f>SUM(H8:M8)</f>
        <v>24</v>
      </c>
      <c r="P8" s="837"/>
      <c r="Q8" s="837"/>
      <c r="S8" s="378" t="str">
        <f>IF(N8=0," ",IF(O8&lt;&gt;24,"ERROR!"," "))</f>
        <v xml:space="preserve"> </v>
      </c>
      <c r="T8" s="364"/>
    </row>
    <row r="9" spans="2:23" s="146" customFormat="1" ht="16.149999999999999" customHeight="1" thickBot="1" x14ac:dyDescent="0.4">
      <c r="B9" s="461" t="s">
        <v>277</v>
      </c>
      <c r="C9" s="1216">
        <v>1569</v>
      </c>
      <c r="D9" s="809" t="s">
        <v>335</v>
      </c>
      <c r="E9" s="671" t="s">
        <v>44</v>
      </c>
      <c r="F9" s="769" t="s">
        <v>235</v>
      </c>
      <c r="G9" s="671"/>
      <c r="H9" s="366">
        <v>1</v>
      </c>
      <c r="I9" s="366">
        <v>4</v>
      </c>
      <c r="J9" s="366">
        <v>10</v>
      </c>
      <c r="K9" s="366">
        <v>7</v>
      </c>
      <c r="L9" s="754">
        <v>2</v>
      </c>
      <c r="M9" s="845">
        <v>0</v>
      </c>
      <c r="N9" s="831">
        <f>(H9*5)+(I9*5)+(J9*4)+(K9*3)+(L9*2)</f>
        <v>90</v>
      </c>
      <c r="O9" s="833">
        <f>SUM(H9:M9)</f>
        <v>24</v>
      </c>
      <c r="P9" s="837"/>
      <c r="Q9" s="837"/>
      <c r="S9" s="378" t="str">
        <f>IF(N9=0," ",IF(O9&lt;&gt;24,"ERROR!"," "))</f>
        <v xml:space="preserve"> </v>
      </c>
      <c r="T9" s="364"/>
    </row>
    <row r="10" spans="2:23" ht="16" hidden="1" thickBot="1" x14ac:dyDescent="0.4">
      <c r="B10" s="461" t="s">
        <v>94</v>
      </c>
      <c r="C10" s="871">
        <v>976</v>
      </c>
      <c r="D10" s="388" t="s">
        <v>196</v>
      </c>
      <c r="E10" s="393" t="s">
        <v>44</v>
      </c>
      <c r="F10" s="258" t="s">
        <v>7</v>
      </c>
      <c r="G10" s="158"/>
      <c r="H10" s="418"/>
      <c r="I10" s="419"/>
      <c r="J10" s="419"/>
      <c r="K10" s="419"/>
      <c r="L10" s="420"/>
      <c r="M10" s="246"/>
      <c r="N10" s="408">
        <f t="shared" ref="N10:N20" si="0">(H10*5)+(I10*5)+(J10*4)+(K10*3)+(L10*2)</f>
        <v>0</v>
      </c>
      <c r="O10" s="710">
        <f t="shared" ref="O10:O20" si="1">SUM(H10:M10)</f>
        <v>0</v>
      </c>
      <c r="P10" s="765" t="str">
        <f t="shared" ref="P10:P20" si="2">IF(N10&gt;84,"Yes","NO")</f>
        <v>NO</v>
      </c>
      <c r="Q10" s="382" t="str">
        <f t="shared" ref="Q10:Q20" si="3">IF(P10="yes","S","")</f>
        <v/>
      </c>
      <c r="S10" s="378" t="str">
        <f t="shared" ref="S10:S20" si="4">IF(N10=0," ",IF(O10&lt;&gt;24,"ERROR!"," "))</f>
        <v xml:space="preserve"> </v>
      </c>
    </row>
    <row r="11" spans="2:23" ht="16" hidden="1" thickBot="1" x14ac:dyDescent="0.4">
      <c r="B11" s="461"/>
      <c r="C11" s="386">
        <v>1017</v>
      </c>
      <c r="D11" s="387" t="s">
        <v>55</v>
      </c>
      <c r="E11" s="141" t="s">
        <v>41</v>
      </c>
      <c r="F11" s="264" t="s">
        <v>7</v>
      </c>
      <c r="G11" s="139"/>
      <c r="H11" s="365"/>
      <c r="I11" s="366"/>
      <c r="J11" s="366"/>
      <c r="K11" s="366"/>
      <c r="L11" s="416"/>
      <c r="M11" s="243"/>
      <c r="N11" s="408">
        <f t="shared" si="0"/>
        <v>0</v>
      </c>
      <c r="O11" s="710">
        <f t="shared" si="1"/>
        <v>0</v>
      </c>
      <c r="P11" s="244" t="str">
        <f t="shared" si="2"/>
        <v>NO</v>
      </c>
      <c r="Q11" s="381" t="str">
        <f t="shared" si="3"/>
        <v/>
      </c>
      <c r="S11" s="378" t="str">
        <f t="shared" si="4"/>
        <v xml:space="preserve"> </v>
      </c>
    </row>
    <row r="12" spans="2:23" ht="16" hidden="1" thickBot="1" x14ac:dyDescent="0.4">
      <c r="B12" s="461"/>
      <c r="C12" s="233">
        <v>1037</v>
      </c>
      <c r="D12" s="389" t="s">
        <v>50</v>
      </c>
      <c r="E12" s="390" t="s">
        <v>44</v>
      </c>
      <c r="F12" s="264" t="s">
        <v>7</v>
      </c>
      <c r="G12" s="139"/>
      <c r="H12" s="365"/>
      <c r="I12" s="366"/>
      <c r="J12" s="366"/>
      <c r="K12" s="366"/>
      <c r="L12" s="416"/>
      <c r="M12" s="243"/>
      <c r="N12" s="408">
        <f t="shared" si="0"/>
        <v>0</v>
      </c>
      <c r="O12" s="710">
        <f t="shared" si="1"/>
        <v>0</v>
      </c>
      <c r="P12" s="244" t="str">
        <f t="shared" si="2"/>
        <v>NO</v>
      </c>
      <c r="Q12" s="381" t="str">
        <f t="shared" si="3"/>
        <v/>
      </c>
      <c r="S12" s="378" t="str">
        <f t="shared" si="4"/>
        <v xml:space="preserve"> </v>
      </c>
    </row>
    <row r="13" spans="2:23" ht="16" hidden="1" thickBot="1" x14ac:dyDescent="0.4">
      <c r="B13" s="461" t="s">
        <v>94</v>
      </c>
      <c r="C13" s="233">
        <v>1042</v>
      </c>
      <c r="D13" s="389" t="s">
        <v>141</v>
      </c>
      <c r="E13" s="390" t="s">
        <v>44</v>
      </c>
      <c r="F13" s="264" t="s">
        <v>7</v>
      </c>
      <c r="G13" s="139"/>
      <c r="H13" s="365"/>
      <c r="I13" s="366"/>
      <c r="J13" s="366"/>
      <c r="K13" s="366"/>
      <c r="L13" s="416"/>
      <c r="M13" s="243"/>
      <c r="N13" s="408">
        <f t="shared" si="0"/>
        <v>0</v>
      </c>
      <c r="O13" s="710">
        <f t="shared" si="1"/>
        <v>0</v>
      </c>
      <c r="P13" s="244" t="str">
        <f t="shared" si="2"/>
        <v>NO</v>
      </c>
      <c r="Q13" s="381" t="str">
        <f t="shared" si="3"/>
        <v/>
      </c>
      <c r="S13" s="378" t="str">
        <f t="shared" si="4"/>
        <v xml:space="preserve"> </v>
      </c>
    </row>
    <row r="14" spans="2:23" ht="16" hidden="1" thickBot="1" x14ac:dyDescent="0.4">
      <c r="B14" s="461" t="s">
        <v>94</v>
      </c>
      <c r="C14" s="233">
        <v>1277</v>
      </c>
      <c r="D14" s="389" t="s">
        <v>139</v>
      </c>
      <c r="E14" s="141" t="s">
        <v>43</v>
      </c>
      <c r="F14" s="264" t="s">
        <v>7</v>
      </c>
      <c r="G14" s="139"/>
      <c r="H14" s="365"/>
      <c r="I14" s="366"/>
      <c r="J14" s="366"/>
      <c r="K14" s="366"/>
      <c r="L14" s="416"/>
      <c r="M14" s="243"/>
      <c r="N14" s="408">
        <f t="shared" si="0"/>
        <v>0</v>
      </c>
      <c r="O14" s="710">
        <f t="shared" si="1"/>
        <v>0</v>
      </c>
      <c r="P14" s="244" t="str">
        <f t="shared" si="2"/>
        <v>NO</v>
      </c>
      <c r="Q14" s="381" t="str">
        <f t="shared" si="3"/>
        <v/>
      </c>
      <c r="S14" s="378" t="str">
        <f t="shared" si="4"/>
        <v xml:space="preserve"> </v>
      </c>
    </row>
    <row r="15" spans="2:23" ht="16" hidden="1" thickBot="1" x14ac:dyDescent="0.4">
      <c r="B15" s="461" t="s">
        <v>94</v>
      </c>
      <c r="C15" s="233">
        <v>1394</v>
      </c>
      <c r="D15" s="389" t="s">
        <v>204</v>
      </c>
      <c r="E15" s="390" t="s">
        <v>44</v>
      </c>
      <c r="F15" s="264" t="s">
        <v>7</v>
      </c>
      <c r="G15" s="139"/>
      <c r="H15" s="365"/>
      <c r="I15" s="366"/>
      <c r="J15" s="366"/>
      <c r="K15" s="366"/>
      <c r="L15" s="416"/>
      <c r="M15" s="243"/>
      <c r="N15" s="408">
        <f t="shared" si="0"/>
        <v>0</v>
      </c>
      <c r="O15" s="710">
        <f t="shared" si="1"/>
        <v>0</v>
      </c>
      <c r="P15" s="244" t="str">
        <f t="shared" si="2"/>
        <v>NO</v>
      </c>
      <c r="Q15" s="381" t="str">
        <f t="shared" si="3"/>
        <v/>
      </c>
      <c r="S15" s="378" t="str">
        <f t="shared" si="4"/>
        <v xml:space="preserve"> </v>
      </c>
    </row>
    <row r="16" spans="2:23" ht="16" hidden="1" thickBot="1" x14ac:dyDescent="0.4">
      <c r="B16" s="461" t="s">
        <v>94</v>
      </c>
      <c r="C16" s="233">
        <v>1395</v>
      </c>
      <c r="D16" s="389" t="s">
        <v>186</v>
      </c>
      <c r="E16" s="390" t="s">
        <v>44</v>
      </c>
      <c r="F16" s="264" t="s">
        <v>7</v>
      </c>
      <c r="G16" s="139"/>
      <c r="H16" s="365"/>
      <c r="I16" s="366"/>
      <c r="J16" s="366"/>
      <c r="K16" s="366"/>
      <c r="L16" s="416"/>
      <c r="M16" s="243"/>
      <c r="N16" s="408">
        <f t="shared" si="0"/>
        <v>0</v>
      </c>
      <c r="O16" s="710">
        <f t="shared" si="1"/>
        <v>0</v>
      </c>
      <c r="P16" s="646" t="str">
        <f t="shared" si="2"/>
        <v>NO</v>
      </c>
      <c r="Q16" s="647" t="str">
        <f t="shared" si="3"/>
        <v/>
      </c>
      <c r="S16" s="378" t="str">
        <f t="shared" si="4"/>
        <v xml:space="preserve"> </v>
      </c>
    </row>
    <row r="17" spans="2:19" ht="16" hidden="1" thickBot="1" x14ac:dyDescent="0.4">
      <c r="B17" s="461" t="s">
        <v>94</v>
      </c>
      <c r="C17" s="233">
        <v>2036</v>
      </c>
      <c r="D17" s="389" t="s">
        <v>175</v>
      </c>
      <c r="E17" s="390" t="s">
        <v>49</v>
      </c>
      <c r="F17" s="264" t="s">
        <v>7</v>
      </c>
      <c r="G17" s="139"/>
      <c r="H17" s="365"/>
      <c r="I17" s="366"/>
      <c r="J17" s="366"/>
      <c r="K17" s="366"/>
      <c r="L17" s="416"/>
      <c r="M17" s="243"/>
      <c r="N17" s="408">
        <f t="shared" si="0"/>
        <v>0</v>
      </c>
      <c r="O17" s="710">
        <f t="shared" si="1"/>
        <v>0</v>
      </c>
      <c r="P17" s="244" t="str">
        <f t="shared" si="2"/>
        <v>NO</v>
      </c>
      <c r="Q17" s="381" t="str">
        <f t="shared" si="3"/>
        <v/>
      </c>
      <c r="S17" s="378" t="str">
        <f t="shared" si="4"/>
        <v xml:space="preserve"> </v>
      </c>
    </row>
    <row r="18" spans="2:19" ht="16" hidden="1" thickBot="1" x14ac:dyDescent="0.4">
      <c r="B18" s="461" t="s">
        <v>94</v>
      </c>
      <c r="C18" s="233">
        <v>6045</v>
      </c>
      <c r="D18" s="389" t="s">
        <v>168</v>
      </c>
      <c r="E18" s="141" t="s">
        <v>51</v>
      </c>
      <c r="F18" s="264" t="s">
        <v>7</v>
      </c>
      <c r="G18" s="139"/>
      <c r="H18" s="365"/>
      <c r="I18" s="366"/>
      <c r="J18" s="366"/>
      <c r="K18" s="366"/>
      <c r="L18" s="416"/>
      <c r="M18" s="243"/>
      <c r="N18" s="408">
        <f t="shared" si="0"/>
        <v>0</v>
      </c>
      <c r="O18" s="710">
        <f t="shared" si="1"/>
        <v>0</v>
      </c>
      <c r="P18" s="244" t="str">
        <f t="shared" si="2"/>
        <v>NO</v>
      </c>
      <c r="Q18" s="381" t="str">
        <f>IF(P18="yes","S","")</f>
        <v/>
      </c>
      <c r="S18" s="378" t="str">
        <f>IF(N18=0," ",IF(O18&lt;&gt;24,"ERROR!"," "))</f>
        <v xml:space="preserve"> </v>
      </c>
    </row>
    <row r="19" spans="2:19" ht="16" hidden="1" thickBot="1" x14ac:dyDescent="0.4">
      <c r="B19" s="461" t="s">
        <v>94</v>
      </c>
      <c r="C19" s="233">
        <v>1848</v>
      </c>
      <c r="D19" s="389" t="s">
        <v>200</v>
      </c>
      <c r="E19" s="141" t="s">
        <v>44</v>
      </c>
      <c r="F19" s="264" t="s">
        <v>7</v>
      </c>
      <c r="G19" s="139"/>
      <c r="H19" s="365"/>
      <c r="I19" s="366"/>
      <c r="J19" s="366"/>
      <c r="K19" s="366"/>
      <c r="L19" s="416"/>
      <c r="M19" s="243"/>
      <c r="N19" s="408">
        <f t="shared" si="0"/>
        <v>0</v>
      </c>
      <c r="O19" s="710">
        <f t="shared" si="1"/>
        <v>0</v>
      </c>
      <c r="P19" s="244" t="str">
        <f t="shared" si="2"/>
        <v>NO</v>
      </c>
      <c r="Q19" s="381" t="str">
        <f t="shared" si="3"/>
        <v/>
      </c>
      <c r="S19" s="378" t="str">
        <f t="shared" si="4"/>
        <v xml:space="preserve"> </v>
      </c>
    </row>
    <row r="20" spans="2:19" ht="16" hidden="1" thickBot="1" x14ac:dyDescent="0.4">
      <c r="B20" s="461"/>
      <c r="C20" s="233"/>
      <c r="D20" s="389"/>
      <c r="E20" s="141"/>
      <c r="F20" s="264" t="s">
        <v>7</v>
      </c>
      <c r="G20" s="139"/>
      <c r="H20" s="357"/>
      <c r="I20" s="358"/>
      <c r="J20" s="358"/>
      <c r="K20" s="358"/>
      <c r="L20" s="417"/>
      <c r="M20" s="412"/>
      <c r="N20" s="408">
        <f t="shared" si="0"/>
        <v>0</v>
      </c>
      <c r="O20" s="710">
        <f t="shared" si="1"/>
        <v>0</v>
      </c>
      <c r="P20" s="244" t="str">
        <f t="shared" si="2"/>
        <v>NO</v>
      </c>
      <c r="Q20" s="381" t="str">
        <f t="shared" si="3"/>
        <v/>
      </c>
      <c r="S20" s="379" t="str">
        <f t="shared" si="4"/>
        <v xml:space="preserve"> </v>
      </c>
    </row>
    <row r="21" spans="2:19" ht="24" customHeight="1" thickBot="1" x14ac:dyDescent="0.4">
      <c r="C21" s="232">
        <f>COUNT(C7:C20)</f>
        <v>13</v>
      </c>
      <c r="D21" s="943" t="s">
        <v>22</v>
      </c>
      <c r="E21" s="944"/>
      <c r="F21" s="922"/>
      <c r="G21" s="923"/>
      <c r="H21" s="923"/>
      <c r="I21" s="923"/>
      <c r="J21" s="923"/>
      <c r="K21" s="923"/>
      <c r="L21" s="923"/>
      <c r="M21" s="923"/>
      <c r="N21" s="923"/>
      <c r="O21" s="923"/>
      <c r="P21" s="923"/>
      <c r="Q21" s="924"/>
    </row>
  </sheetData>
  <mergeCells count="4">
    <mergeCell ref="B2:T2"/>
    <mergeCell ref="D5:M5"/>
    <mergeCell ref="D21:E21"/>
    <mergeCell ref="F21:Q21"/>
  </mergeCells>
  <pageMargins left="0.23622047244094491" right="0.23622047244094491" top="0.74803149606299213" bottom="0.74803149606299213" header="0.31496062992125984" footer="0.31496062992125984"/>
  <pageSetup paperSize="9" scale="70" fitToHeight="2" orientation="landscape" horizontalDpi="360" verticalDpi="36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T446"/>
  <sheetViews>
    <sheetView topLeftCell="B228" zoomScale="80" zoomScaleNormal="80" workbookViewId="0">
      <selection activeCell="D248" sqref="D248:N248"/>
    </sheetView>
  </sheetViews>
  <sheetFormatPr defaultColWidth="8.81640625" defaultRowHeight="15.5" x14ac:dyDescent="0.35"/>
  <cols>
    <col min="1" max="1" width="2.26953125" style="364" customWidth="1"/>
    <col min="2" max="2" width="6.7265625" style="228" customWidth="1"/>
    <col min="3" max="3" width="7.7265625" style="466" customWidth="1"/>
    <col min="4" max="4" width="30.1796875" style="146" customWidth="1"/>
    <col min="5" max="5" width="10.453125" style="279" customWidth="1"/>
    <col min="6" max="6" width="8.453125" style="254" customWidth="1"/>
    <col min="7" max="7" width="9.7265625" style="6" customWidth="1"/>
    <col min="8" max="10" width="6.453125" style="364" customWidth="1"/>
    <col min="11" max="11" width="6.81640625" style="364" customWidth="1"/>
    <col min="12" max="12" width="6.453125" style="364" customWidth="1"/>
    <col min="13" max="13" width="6.7265625" style="364" customWidth="1"/>
    <col min="14" max="14" width="9.26953125" style="87" customWidth="1"/>
    <col min="15" max="15" width="8.81640625" style="364"/>
    <col min="16" max="16" width="9.81640625" style="364" customWidth="1"/>
    <col min="17" max="17" width="9.7265625" style="364" customWidth="1"/>
    <col min="18" max="18" width="12" style="364" customWidth="1"/>
    <col min="19" max="19" width="12.453125" style="364" customWidth="1"/>
    <col min="20" max="20" width="12.81640625" style="364" customWidth="1"/>
    <col min="21" max="21" width="3.26953125" style="364" customWidth="1"/>
    <col min="22" max="16384" width="8.81640625" style="364"/>
  </cols>
  <sheetData>
    <row r="1" spans="2:19" ht="16" thickBot="1" x14ac:dyDescent="0.4"/>
    <row r="2" spans="2:19" s="308" customFormat="1" ht="29.25" customHeight="1" thickBot="1" x14ac:dyDescent="0.4">
      <c r="B2" s="945" t="s">
        <v>160</v>
      </c>
      <c r="C2" s="946"/>
      <c r="D2" s="946"/>
      <c r="E2" s="946"/>
      <c r="F2" s="946"/>
      <c r="G2" s="946"/>
      <c r="H2" s="946"/>
      <c r="I2" s="946"/>
      <c r="J2" s="946"/>
      <c r="K2" s="946"/>
      <c r="L2" s="946"/>
      <c r="M2" s="946"/>
      <c r="N2" s="946"/>
      <c r="O2" s="946"/>
      <c r="P2" s="946"/>
      <c r="Q2" s="946"/>
      <c r="R2" s="946"/>
      <c r="S2" s="947"/>
    </row>
    <row r="3" spans="2:19" ht="16" thickBot="1" x14ac:dyDescent="0.4">
      <c r="D3" s="277"/>
      <c r="G3" s="277"/>
      <c r="H3" s="92"/>
      <c r="I3" s="92"/>
      <c r="J3" s="92"/>
      <c r="K3" s="92"/>
      <c r="L3" s="92"/>
      <c r="M3" s="92"/>
      <c r="N3" s="92"/>
      <c r="O3" s="92"/>
      <c r="P3" s="277"/>
      <c r="Q3" s="26"/>
    </row>
    <row r="4" spans="2:19" s="308" customFormat="1" ht="27.75" customHeight="1" thickBot="1" x14ac:dyDescent="0.4">
      <c r="C4" s="948" t="s">
        <v>159</v>
      </c>
      <c r="D4" s="949"/>
      <c r="E4" s="949"/>
      <c r="F4" s="949"/>
      <c r="G4" s="949"/>
      <c r="H4" s="949"/>
      <c r="I4" s="949"/>
      <c r="J4" s="949"/>
      <c r="K4" s="949"/>
      <c r="L4" s="949"/>
      <c r="M4" s="949"/>
      <c r="N4" s="949"/>
      <c r="O4" s="949"/>
      <c r="P4" s="949"/>
      <c r="Q4" s="949"/>
      <c r="R4" s="950"/>
    </row>
    <row r="5" spans="2:19" ht="16.5" customHeight="1" thickBot="1" x14ac:dyDescent="0.4"/>
    <row r="6" spans="2:19" ht="31.5" customHeight="1" thickBot="1" x14ac:dyDescent="0.4">
      <c r="D6" s="908" t="s">
        <v>27</v>
      </c>
      <c r="E6" s="909"/>
      <c r="F6" s="909"/>
      <c r="G6" s="909"/>
      <c r="H6" s="909"/>
      <c r="I6" s="909"/>
      <c r="J6" s="909"/>
      <c r="K6" s="909"/>
      <c r="L6" s="909"/>
      <c r="M6" s="909"/>
      <c r="N6" s="981"/>
      <c r="O6" s="27"/>
    </row>
    <row r="7" spans="2:19" ht="35.25" customHeight="1" thickBot="1" x14ac:dyDescent="0.4">
      <c r="C7" s="467" t="s">
        <v>1</v>
      </c>
      <c r="D7" s="502" t="s">
        <v>0</v>
      </c>
      <c r="E7" s="280" t="s">
        <v>37</v>
      </c>
      <c r="F7" s="254" t="s">
        <v>52</v>
      </c>
      <c r="G7" s="176"/>
      <c r="H7" s="165" t="s">
        <v>17</v>
      </c>
      <c r="I7" s="175">
        <v>10</v>
      </c>
      <c r="J7" s="175">
        <v>9</v>
      </c>
      <c r="K7" s="175">
        <v>8</v>
      </c>
      <c r="L7" s="132">
        <v>7</v>
      </c>
      <c r="M7" s="132">
        <v>6</v>
      </c>
      <c r="N7" s="33">
        <v>0</v>
      </c>
      <c r="O7" s="126" t="s">
        <v>3</v>
      </c>
      <c r="P7" s="504" t="s">
        <v>18</v>
      </c>
      <c r="Q7" s="490" t="s">
        <v>20</v>
      </c>
      <c r="R7" s="510" t="s">
        <v>21</v>
      </c>
      <c r="S7" s="376" t="s">
        <v>157</v>
      </c>
    </row>
    <row r="8" spans="2:19" x14ac:dyDescent="0.35">
      <c r="B8" s="461" t="s">
        <v>98</v>
      </c>
      <c r="C8" s="468">
        <v>6008</v>
      </c>
      <c r="D8" s="159" t="s">
        <v>132</v>
      </c>
      <c r="E8" s="286" t="s">
        <v>51</v>
      </c>
      <c r="F8" s="267" t="s">
        <v>8</v>
      </c>
      <c r="G8" s="181"/>
      <c r="H8" s="217">
        <v>10</v>
      </c>
      <c r="I8" s="220">
        <v>12</v>
      </c>
      <c r="J8" s="220">
        <v>30</v>
      </c>
      <c r="K8" s="220">
        <v>5</v>
      </c>
      <c r="L8" s="220">
        <v>3</v>
      </c>
      <c r="M8" s="222"/>
      <c r="N8" s="183"/>
      <c r="O8" s="105">
        <f>(H8*10)+(I8*10)+(J8*9)+(K8*8)+(L8*7)+(M8*6)+N8</f>
        <v>551</v>
      </c>
      <c r="P8" s="178">
        <f>SUM(H8:N8)</f>
        <v>60</v>
      </c>
      <c r="Q8" s="990"/>
      <c r="R8" s="955"/>
      <c r="S8" s="398" t="str">
        <f>IF(O8=0," ",IF(P8&lt;&gt;60,"ERROR!"," "))</f>
        <v xml:space="preserve"> </v>
      </c>
    </row>
    <row r="9" spans="2:19" x14ac:dyDescent="0.35">
      <c r="B9" s="461" t="s">
        <v>98</v>
      </c>
      <c r="C9" s="397">
        <v>6016</v>
      </c>
      <c r="D9" s="138" t="s">
        <v>143</v>
      </c>
      <c r="E9" s="292" t="s">
        <v>51</v>
      </c>
      <c r="F9" s="266" t="s">
        <v>8</v>
      </c>
      <c r="G9" s="367"/>
      <c r="H9" s="345">
        <v>280</v>
      </c>
      <c r="I9" s="200">
        <v>160</v>
      </c>
      <c r="J9" s="200">
        <v>117</v>
      </c>
      <c r="K9" s="200">
        <v>24</v>
      </c>
      <c r="L9" s="200"/>
      <c r="M9" s="362"/>
      <c r="N9" s="368"/>
      <c r="O9" s="106">
        <f>SUM(H9:$L9)</f>
        <v>581</v>
      </c>
      <c r="P9" s="179">
        <f t="shared" ref="P9:P26" si="0">(H9/10)+(I9/10)+(J9/9)+(K9/8)+(L9/7)+(M9/6)+N9</f>
        <v>60</v>
      </c>
      <c r="Q9" s="991"/>
      <c r="R9" s="957"/>
      <c r="S9" s="398" t="str">
        <f t="shared" ref="S9:S26" si="1">IF(O9=0," ",IF(P9&lt;&gt;60,"ERROR!"," "))</f>
        <v xml:space="preserve"> </v>
      </c>
    </row>
    <row r="10" spans="2:19" ht="16" thickBot="1" x14ac:dyDescent="0.4">
      <c r="B10" s="461" t="s">
        <v>98</v>
      </c>
      <c r="C10" s="472">
        <v>1376</v>
      </c>
      <c r="D10" s="141" t="s">
        <v>66</v>
      </c>
      <c r="E10" s="356" t="s">
        <v>49</v>
      </c>
      <c r="F10" s="268" t="s">
        <v>8</v>
      </c>
      <c r="G10" s="196"/>
      <c r="H10" s="218">
        <v>190</v>
      </c>
      <c r="I10" s="340">
        <v>250</v>
      </c>
      <c r="J10" s="340">
        <v>126</v>
      </c>
      <c r="K10" s="340">
        <v>8</v>
      </c>
      <c r="L10" s="340">
        <v>7</v>
      </c>
      <c r="M10" s="346"/>
      <c r="N10" s="121"/>
      <c r="O10" s="106">
        <f>SUM(H10:$L10)</f>
        <v>581</v>
      </c>
      <c r="P10" s="179">
        <f t="shared" si="0"/>
        <v>60</v>
      </c>
      <c r="Q10" s="991"/>
      <c r="R10" s="957"/>
      <c r="S10" s="398" t="str">
        <f t="shared" si="1"/>
        <v xml:space="preserve"> </v>
      </c>
    </row>
    <row r="11" spans="2:19" ht="16" hidden="1" thickBot="1" x14ac:dyDescent="0.4">
      <c r="B11" s="461" t="s">
        <v>98</v>
      </c>
      <c r="C11" s="568">
        <v>2149</v>
      </c>
      <c r="D11" s="156" t="s">
        <v>68</v>
      </c>
      <c r="E11" s="569" t="s">
        <v>40</v>
      </c>
      <c r="F11" s="269" t="s">
        <v>8</v>
      </c>
      <c r="G11" s="214"/>
      <c r="H11" s="199"/>
      <c r="I11" s="347"/>
      <c r="J11" s="347"/>
      <c r="K11" s="347"/>
      <c r="L11" s="347"/>
      <c r="M11" s="348"/>
      <c r="N11" s="119"/>
      <c r="O11" s="100">
        <f>SUM(H11:$L11)</f>
        <v>0</v>
      </c>
      <c r="P11" s="513">
        <f t="shared" si="0"/>
        <v>0</v>
      </c>
      <c r="Q11" s="992"/>
      <c r="R11" s="993"/>
      <c r="S11" s="398" t="str">
        <f t="shared" si="1"/>
        <v xml:space="preserve"> </v>
      </c>
    </row>
    <row r="12" spans="2:19" x14ac:dyDescent="0.35">
      <c r="B12" s="461" t="s">
        <v>98</v>
      </c>
      <c r="C12" s="468">
        <v>6042</v>
      </c>
      <c r="D12" s="159" t="s">
        <v>162</v>
      </c>
      <c r="E12" s="286" t="s">
        <v>51</v>
      </c>
      <c r="F12" s="267" t="s">
        <v>4</v>
      </c>
      <c r="G12" s="172"/>
      <c r="H12" s="135">
        <v>340</v>
      </c>
      <c r="I12" s="50">
        <v>170</v>
      </c>
      <c r="J12" s="50">
        <v>81</v>
      </c>
      <c r="K12" s="50"/>
      <c r="L12" s="50"/>
      <c r="M12" s="61"/>
      <c r="N12" s="215"/>
      <c r="O12" s="105">
        <f>SUM(H12:$L12)</f>
        <v>591</v>
      </c>
      <c r="P12" s="494">
        <f t="shared" si="0"/>
        <v>60</v>
      </c>
      <c r="Q12" s="571" t="str">
        <f t="shared" ref="Q12:Q17" si="2">IF(O12&gt;589,"Yes","NO")</f>
        <v>Yes</v>
      </c>
      <c r="R12" s="570" t="str">
        <f t="shared" ref="R12:R17" si="3">IF(Q12="yes","HM","")</f>
        <v>HM</v>
      </c>
      <c r="S12" s="398" t="str">
        <f t="shared" si="1"/>
        <v xml:space="preserve"> </v>
      </c>
    </row>
    <row r="13" spans="2:19" ht="18.5" x14ac:dyDescent="0.35">
      <c r="B13" s="461" t="s">
        <v>98</v>
      </c>
      <c r="C13" s="395">
        <v>6038</v>
      </c>
      <c r="D13" s="141" t="s">
        <v>164</v>
      </c>
      <c r="E13" s="287" t="s">
        <v>51</v>
      </c>
      <c r="F13" s="268" t="s">
        <v>4</v>
      </c>
      <c r="G13" s="173"/>
      <c r="H13" s="51">
        <v>350</v>
      </c>
      <c r="I13" s="52">
        <v>110</v>
      </c>
      <c r="J13" s="52">
        <v>126</v>
      </c>
      <c r="K13" s="52"/>
      <c r="L13" s="52"/>
      <c r="M13" s="57"/>
      <c r="N13" s="211"/>
      <c r="O13" s="106">
        <f>SUM(H13:$L13)</f>
        <v>586</v>
      </c>
      <c r="P13" s="179">
        <f t="shared" si="0"/>
        <v>60</v>
      </c>
      <c r="Q13" s="168" t="str">
        <f t="shared" si="2"/>
        <v>NO</v>
      </c>
      <c r="R13" s="611" t="str">
        <f t="shared" si="3"/>
        <v/>
      </c>
      <c r="S13" s="398" t="str">
        <f t="shared" si="1"/>
        <v xml:space="preserve"> </v>
      </c>
    </row>
    <row r="14" spans="2:19" x14ac:dyDescent="0.35">
      <c r="B14" s="461" t="s">
        <v>98</v>
      </c>
      <c r="C14" s="395">
        <v>516</v>
      </c>
      <c r="D14" s="141" t="s">
        <v>56</v>
      </c>
      <c r="E14" s="287" t="s">
        <v>49</v>
      </c>
      <c r="F14" s="268" t="s">
        <v>4</v>
      </c>
      <c r="G14" s="173"/>
      <c r="H14" s="51">
        <v>260</v>
      </c>
      <c r="I14" s="52">
        <v>160</v>
      </c>
      <c r="J14" s="52">
        <v>153</v>
      </c>
      <c r="K14" s="52">
        <v>8</v>
      </c>
      <c r="L14" s="52"/>
      <c r="M14" s="57"/>
      <c r="N14" s="211"/>
      <c r="O14" s="106">
        <f>SUM(H14:$L14)</f>
        <v>581</v>
      </c>
      <c r="P14" s="179">
        <f t="shared" si="0"/>
        <v>60</v>
      </c>
      <c r="Q14" s="168" t="str">
        <f t="shared" si="2"/>
        <v>NO</v>
      </c>
      <c r="R14" s="163" t="str">
        <f t="shared" si="3"/>
        <v/>
      </c>
      <c r="S14" s="398" t="str">
        <f t="shared" si="1"/>
        <v xml:space="preserve"> </v>
      </c>
    </row>
    <row r="15" spans="2:19" ht="18.5" x14ac:dyDescent="0.35">
      <c r="B15" s="461" t="s">
        <v>98</v>
      </c>
      <c r="C15" s="395">
        <v>6034</v>
      </c>
      <c r="D15" s="141" t="s">
        <v>149</v>
      </c>
      <c r="E15" s="287" t="s">
        <v>51</v>
      </c>
      <c r="F15" s="268" t="s">
        <v>4</v>
      </c>
      <c r="G15" s="173"/>
      <c r="H15" s="51">
        <v>240</v>
      </c>
      <c r="I15" s="52">
        <v>160</v>
      </c>
      <c r="J15" s="52">
        <v>144</v>
      </c>
      <c r="K15" s="52">
        <v>32</v>
      </c>
      <c r="L15" s="52"/>
      <c r="M15" s="57"/>
      <c r="N15" s="211"/>
      <c r="O15" s="106">
        <f>SUM(H15:$L15)</f>
        <v>576</v>
      </c>
      <c r="P15" s="179">
        <f t="shared" si="0"/>
        <v>60</v>
      </c>
      <c r="Q15" s="168" t="str">
        <f t="shared" si="2"/>
        <v>NO</v>
      </c>
      <c r="R15" s="611" t="str">
        <f t="shared" si="3"/>
        <v/>
      </c>
      <c r="S15" s="398" t="str">
        <f t="shared" si="1"/>
        <v xml:space="preserve"> </v>
      </c>
    </row>
    <row r="16" spans="2:19" ht="16" thickBot="1" x14ac:dyDescent="0.4">
      <c r="B16" s="461" t="s">
        <v>98</v>
      </c>
      <c r="C16" s="392">
        <v>6027</v>
      </c>
      <c r="D16" s="156" t="s">
        <v>67</v>
      </c>
      <c r="E16" s="288" t="s">
        <v>41</v>
      </c>
      <c r="F16" s="269" t="s">
        <v>4</v>
      </c>
      <c r="G16" s="598"/>
      <c r="H16" s="53">
        <v>260</v>
      </c>
      <c r="I16" s="54">
        <v>80</v>
      </c>
      <c r="J16" s="54">
        <v>198</v>
      </c>
      <c r="K16" s="54">
        <v>32</v>
      </c>
      <c r="L16" s="54"/>
      <c r="M16" s="56"/>
      <c r="N16" s="212"/>
      <c r="O16" s="143">
        <f>SUM(H16:$L16)</f>
        <v>570</v>
      </c>
      <c r="P16" s="599">
        <f t="shared" si="0"/>
        <v>60</v>
      </c>
      <c r="Q16" s="168" t="str">
        <f t="shared" si="2"/>
        <v>NO</v>
      </c>
      <c r="R16" s="538" t="str">
        <f t="shared" si="3"/>
        <v/>
      </c>
      <c r="S16" s="398" t="str">
        <f t="shared" si="1"/>
        <v xml:space="preserve"> </v>
      </c>
    </row>
    <row r="17" spans="2:19" ht="16" hidden="1" thickBot="1" x14ac:dyDescent="0.4">
      <c r="B17" s="461" t="s">
        <v>98</v>
      </c>
      <c r="C17" s="396">
        <v>1786</v>
      </c>
      <c r="D17" s="152" t="s">
        <v>63</v>
      </c>
      <c r="E17" s="290" t="s">
        <v>49</v>
      </c>
      <c r="F17" s="261" t="s">
        <v>4</v>
      </c>
      <c r="G17" s="354"/>
      <c r="H17" s="514"/>
      <c r="I17" s="8"/>
      <c r="J17" s="8"/>
      <c r="K17" s="8"/>
      <c r="L17" s="8"/>
      <c r="M17" s="528"/>
      <c r="N17" s="216"/>
      <c r="O17" s="107">
        <f>SUM(H17:$L17)</f>
        <v>0</v>
      </c>
      <c r="P17" s="593">
        <f t="shared" si="0"/>
        <v>0</v>
      </c>
      <c r="Q17" s="189" t="str">
        <f t="shared" si="2"/>
        <v>NO</v>
      </c>
      <c r="R17" s="190" t="str">
        <f t="shared" si="3"/>
        <v/>
      </c>
      <c r="S17" s="398" t="str">
        <f t="shared" si="1"/>
        <v xml:space="preserve"> </v>
      </c>
    </row>
    <row r="18" spans="2:19" x14ac:dyDescent="0.35">
      <c r="B18" s="461" t="s">
        <v>98</v>
      </c>
      <c r="C18" s="469">
        <v>6044</v>
      </c>
      <c r="D18" s="158" t="s">
        <v>167</v>
      </c>
      <c r="E18" s="284" t="s">
        <v>51</v>
      </c>
      <c r="F18" s="270" t="s">
        <v>5</v>
      </c>
      <c r="G18" s="155"/>
      <c r="H18" s="62">
        <v>270</v>
      </c>
      <c r="I18" s="36">
        <v>170</v>
      </c>
      <c r="J18" s="36">
        <v>99</v>
      </c>
      <c r="K18" s="36">
        <v>24</v>
      </c>
      <c r="L18" s="36">
        <v>7</v>
      </c>
      <c r="M18" s="63"/>
      <c r="N18" s="213">
        <v>1</v>
      </c>
      <c r="O18" s="88">
        <f>SUM(H18:$L18)</f>
        <v>570</v>
      </c>
      <c r="P18" s="155">
        <f t="shared" si="0"/>
        <v>60</v>
      </c>
      <c r="Q18" s="202" t="str">
        <f t="shared" ref="Q18:Q23" si="4">IF(O18&gt;575,"Yes","NO")</f>
        <v>NO</v>
      </c>
      <c r="R18" s="203" t="str">
        <f t="shared" ref="R18:R24" si="5">IF(Q18="yes","M","")</f>
        <v/>
      </c>
      <c r="S18" s="398" t="str">
        <f t="shared" si="1"/>
        <v xml:space="preserve"> </v>
      </c>
    </row>
    <row r="19" spans="2:19" x14ac:dyDescent="0.35">
      <c r="B19" s="461" t="s">
        <v>98</v>
      </c>
      <c r="C19" s="397">
        <v>6032</v>
      </c>
      <c r="D19" s="138" t="s">
        <v>133</v>
      </c>
      <c r="E19" s="484" t="s">
        <v>51</v>
      </c>
      <c r="F19" s="266" t="s">
        <v>5</v>
      </c>
      <c r="G19" s="512"/>
      <c r="H19" s="58">
        <v>190</v>
      </c>
      <c r="I19" s="1">
        <v>140</v>
      </c>
      <c r="J19" s="1">
        <v>189</v>
      </c>
      <c r="K19" s="1">
        <v>48</v>
      </c>
      <c r="L19" s="1"/>
      <c r="M19" s="59"/>
      <c r="N19" s="460"/>
      <c r="O19" s="100">
        <f>SUM(H19:$L19)</f>
        <v>567</v>
      </c>
      <c r="P19" s="512">
        <f>(H19/10)+(I19/10)+(J19/9)+(K19/8)+(L19/7)+(M19/6)+N19</f>
        <v>60</v>
      </c>
      <c r="Q19" s="465" t="str">
        <f>IF(O19&gt;575,"Yes","NO")</f>
        <v>NO</v>
      </c>
      <c r="R19" s="191" t="str">
        <f>IF(Q19="yes","M","")</f>
        <v/>
      </c>
      <c r="S19" s="398" t="str">
        <f>IF(O19=0," ",IF(P19&lt;&gt;60,"ERROR!"," "))</f>
        <v xml:space="preserve"> </v>
      </c>
    </row>
    <row r="20" spans="2:19" x14ac:dyDescent="0.35">
      <c r="B20" s="461" t="s">
        <v>98</v>
      </c>
      <c r="C20" s="395">
        <v>1128</v>
      </c>
      <c r="D20" s="139" t="s">
        <v>161</v>
      </c>
      <c r="E20" s="282" t="s">
        <v>41</v>
      </c>
      <c r="F20" s="268" t="s">
        <v>5</v>
      </c>
      <c r="G20" s="173"/>
      <c r="H20" s="51">
        <v>170</v>
      </c>
      <c r="I20" s="52">
        <v>90</v>
      </c>
      <c r="J20" s="52">
        <v>225</v>
      </c>
      <c r="K20" s="52">
        <v>72</v>
      </c>
      <c r="L20" s="52"/>
      <c r="M20" s="57"/>
      <c r="N20" s="211"/>
      <c r="O20" s="106">
        <f>SUM(H20:$L20)</f>
        <v>557</v>
      </c>
      <c r="P20" s="173">
        <f t="shared" si="0"/>
        <v>60</v>
      </c>
      <c r="Q20" s="618" t="str">
        <f t="shared" si="4"/>
        <v>NO</v>
      </c>
      <c r="R20" s="163" t="str">
        <f t="shared" si="5"/>
        <v/>
      </c>
      <c r="S20" s="398" t="str">
        <f t="shared" si="1"/>
        <v xml:space="preserve"> </v>
      </c>
    </row>
    <row r="21" spans="2:19" ht="16.5" hidden="1" customHeight="1" x14ac:dyDescent="0.35">
      <c r="B21" s="461" t="s">
        <v>98</v>
      </c>
      <c r="C21" s="395">
        <v>322</v>
      </c>
      <c r="D21" s="139" t="s">
        <v>60</v>
      </c>
      <c r="E21" s="282" t="s">
        <v>48</v>
      </c>
      <c r="F21" s="268" t="s">
        <v>5</v>
      </c>
      <c r="G21" s="155"/>
      <c r="H21" s="62"/>
      <c r="I21" s="36"/>
      <c r="J21" s="36"/>
      <c r="K21" s="36"/>
      <c r="L21" s="36"/>
      <c r="M21" s="63"/>
      <c r="N21" s="213"/>
      <c r="O21" s="88">
        <f>SUM(H21:$L21)</f>
        <v>0</v>
      </c>
      <c r="P21" s="155">
        <f>(H21/10)+(I21/10)+(J21/9)+(K21/8)+(L21/7)+(M21/6)+N21</f>
        <v>0</v>
      </c>
      <c r="Q21" s="202" t="str">
        <f t="shared" si="4"/>
        <v>NO</v>
      </c>
      <c r="R21" s="203" t="str">
        <f t="shared" si="5"/>
        <v/>
      </c>
      <c r="S21" s="398" t="str">
        <f t="shared" si="1"/>
        <v xml:space="preserve"> </v>
      </c>
    </row>
    <row r="22" spans="2:19" ht="16.5" hidden="1" customHeight="1" x14ac:dyDescent="0.35">
      <c r="B22" s="461" t="s">
        <v>98</v>
      </c>
      <c r="C22" s="395">
        <v>786</v>
      </c>
      <c r="D22" s="139" t="s">
        <v>65</v>
      </c>
      <c r="E22" s="282" t="s">
        <v>48</v>
      </c>
      <c r="F22" s="268" t="s">
        <v>5</v>
      </c>
      <c r="G22" s="155"/>
      <c r="H22" s="62"/>
      <c r="I22" s="36"/>
      <c r="J22" s="36"/>
      <c r="K22" s="36"/>
      <c r="L22" s="36"/>
      <c r="M22" s="63"/>
      <c r="N22" s="213"/>
      <c r="O22" s="88">
        <f>SUM(H22:$L22)</f>
        <v>0</v>
      </c>
      <c r="P22" s="155">
        <f>(H22/10)+(I22/10)+(J22/9)+(K22/8)+(L22/7)+(M22/6)+N22</f>
        <v>0</v>
      </c>
      <c r="Q22" s="202" t="str">
        <f t="shared" si="4"/>
        <v>NO</v>
      </c>
      <c r="R22" s="203" t="str">
        <f t="shared" si="5"/>
        <v/>
      </c>
      <c r="S22" s="398" t="str">
        <f t="shared" si="1"/>
        <v xml:space="preserve"> </v>
      </c>
    </row>
    <row r="23" spans="2:19" ht="16.5" hidden="1" customHeight="1" x14ac:dyDescent="0.35">
      <c r="B23" s="461" t="s">
        <v>98</v>
      </c>
      <c r="C23" s="397">
        <v>1467</v>
      </c>
      <c r="D23" s="77" t="s">
        <v>179</v>
      </c>
      <c r="E23" s="291" t="s">
        <v>49</v>
      </c>
      <c r="F23" s="266" t="s">
        <v>5</v>
      </c>
      <c r="G23" s="565"/>
      <c r="H23" s="58"/>
      <c r="I23" s="1"/>
      <c r="J23" s="1"/>
      <c r="K23" s="1"/>
      <c r="L23" s="1"/>
      <c r="M23" s="59"/>
      <c r="N23" s="460"/>
      <c r="O23" s="100">
        <f>SUM(H23:$L23)</f>
        <v>0</v>
      </c>
      <c r="P23" s="512">
        <f t="shared" si="0"/>
        <v>0</v>
      </c>
      <c r="Q23" s="465" t="str">
        <f t="shared" si="4"/>
        <v>NO</v>
      </c>
      <c r="R23" s="191" t="str">
        <f t="shared" si="5"/>
        <v/>
      </c>
      <c r="S23" s="398" t="str">
        <f t="shared" si="1"/>
        <v xml:space="preserve"> </v>
      </c>
    </row>
    <row r="24" spans="2:19" ht="16.5" customHeight="1" thickBot="1" x14ac:dyDescent="0.4">
      <c r="B24" s="461" t="s">
        <v>98</v>
      </c>
      <c r="C24" s="392">
        <v>6040</v>
      </c>
      <c r="D24" s="156" t="s">
        <v>163</v>
      </c>
      <c r="E24" s="422" t="s">
        <v>51</v>
      </c>
      <c r="F24" s="269" t="s">
        <v>5</v>
      </c>
      <c r="G24" s="564"/>
      <c r="H24" s="53">
        <v>140</v>
      </c>
      <c r="I24" s="54">
        <v>160</v>
      </c>
      <c r="J24" s="54">
        <v>180</v>
      </c>
      <c r="K24" s="54">
        <v>40</v>
      </c>
      <c r="L24" s="54">
        <v>28</v>
      </c>
      <c r="M24" s="56"/>
      <c r="N24" s="212">
        <v>1</v>
      </c>
      <c r="O24" s="143">
        <f>SUM(H24:$L24)</f>
        <v>548</v>
      </c>
      <c r="P24" s="511">
        <f>(H24/10)+(I24/10)+(J24/9)+(K24/8)+(L24/7)+(M24/6)+N24</f>
        <v>60</v>
      </c>
      <c r="Q24" s="171" t="str">
        <f>IF(O24&gt;575,"Yes","NO")</f>
        <v>NO</v>
      </c>
      <c r="R24" s="190" t="str">
        <f t="shared" si="5"/>
        <v/>
      </c>
      <c r="S24" s="398" t="str">
        <f t="shared" si="1"/>
        <v xml:space="preserve"> </v>
      </c>
    </row>
    <row r="25" spans="2:19" ht="19" thickBot="1" x14ac:dyDescent="0.4">
      <c r="B25" s="228" t="s">
        <v>98</v>
      </c>
      <c r="C25" s="469">
        <v>9013</v>
      </c>
      <c r="D25" s="157" t="s">
        <v>197</v>
      </c>
      <c r="E25" s="289" t="s">
        <v>198</v>
      </c>
      <c r="F25" s="270" t="s">
        <v>7</v>
      </c>
      <c r="G25" s="155"/>
      <c r="H25" s="62">
        <v>80</v>
      </c>
      <c r="I25" s="36">
        <v>40</v>
      </c>
      <c r="J25" s="36">
        <v>117</v>
      </c>
      <c r="K25" s="36">
        <v>72</v>
      </c>
      <c r="L25" s="36">
        <v>42</v>
      </c>
      <c r="M25" s="63"/>
      <c r="N25" s="213">
        <v>20</v>
      </c>
      <c r="O25" s="105">
        <f>SUM(H25:$L25)</f>
        <v>351</v>
      </c>
      <c r="P25" s="155">
        <f t="shared" si="0"/>
        <v>60</v>
      </c>
      <c r="Q25" s="433" t="str">
        <f>IF(O25&gt;515,"Yes","NO")</f>
        <v>NO</v>
      </c>
      <c r="R25" s="360" t="str">
        <f>IF(Q25="yes","S","")</f>
        <v/>
      </c>
      <c r="S25" s="398" t="str">
        <f t="shared" si="1"/>
        <v xml:space="preserve"> </v>
      </c>
    </row>
    <row r="26" spans="2:19" ht="19" hidden="1" thickBot="1" x14ac:dyDescent="0.4">
      <c r="C26" s="469"/>
      <c r="D26" s="157"/>
      <c r="E26" s="289"/>
      <c r="F26" s="268" t="s">
        <v>7</v>
      </c>
      <c r="G26" s="173"/>
      <c r="H26" s="51"/>
      <c r="I26" s="52"/>
      <c r="J26" s="52"/>
      <c r="K26" s="52"/>
      <c r="L26" s="52"/>
      <c r="M26" s="57"/>
      <c r="N26" s="211"/>
      <c r="O26" s="143">
        <f>SUM(H26:$L26)</f>
        <v>0</v>
      </c>
      <c r="P26" s="511">
        <f t="shared" si="0"/>
        <v>0</v>
      </c>
      <c r="Q26" s="171" t="str">
        <f>IF(O26&gt;515,"Yes","NO")</f>
        <v>NO</v>
      </c>
      <c r="R26" s="369" t="str">
        <f>IF(Q26="yes","S","")</f>
        <v/>
      </c>
      <c r="S26" s="379" t="str">
        <f t="shared" si="1"/>
        <v xml:space="preserve"> </v>
      </c>
    </row>
    <row r="27" spans="2:19" ht="24" customHeight="1" thickBot="1" x14ac:dyDescent="0.4">
      <c r="C27" s="473">
        <f>COUNT(C8:C26)</f>
        <v>18</v>
      </c>
      <c r="D27" s="905" t="s">
        <v>22</v>
      </c>
      <c r="E27" s="907"/>
      <c r="F27" s="905" t="s">
        <v>32</v>
      </c>
      <c r="G27" s="907"/>
      <c r="H27" s="907"/>
      <c r="I27" s="907"/>
      <c r="J27" s="907"/>
      <c r="K27" s="907"/>
      <c r="L27" s="907"/>
      <c r="M27" s="907"/>
      <c r="N27" s="907"/>
      <c r="O27" s="896"/>
      <c r="P27" s="896"/>
      <c r="Q27" s="897"/>
    </row>
    <row r="28" spans="2:19" ht="16" thickBot="1" x14ac:dyDescent="0.4">
      <c r="D28" s="491"/>
      <c r="E28" s="285"/>
      <c r="F28" s="274"/>
      <c r="G28" s="503"/>
      <c r="H28" s="170"/>
      <c r="I28" s="170"/>
      <c r="J28" s="170"/>
      <c r="K28" s="170"/>
      <c r="L28" s="170"/>
      <c r="M28" s="170"/>
      <c r="N28" s="503"/>
    </row>
    <row r="29" spans="2:19" s="308" customFormat="1" ht="24" thickBot="1" x14ac:dyDescent="0.4">
      <c r="B29" s="982" t="str">
        <f>B2</f>
        <v>SOUTH AFRICAN PPC  CHAMPIONSHIPS - SANDF EEUFEES RANGE - 22nd TO 24th MARCH, 2019.</v>
      </c>
      <c r="C29" s="983"/>
      <c r="D29" s="983"/>
      <c r="E29" s="983"/>
      <c r="F29" s="983"/>
      <c r="G29" s="983"/>
      <c r="H29" s="983"/>
      <c r="I29" s="983"/>
      <c r="J29" s="983"/>
      <c r="K29" s="983"/>
      <c r="L29" s="983"/>
      <c r="M29" s="983"/>
      <c r="N29" s="983"/>
      <c r="O29" s="983"/>
      <c r="P29" s="983"/>
      <c r="Q29" s="983"/>
      <c r="R29" s="984"/>
    </row>
    <row r="30" spans="2:19" ht="16" thickBot="1" x14ac:dyDescent="0.4">
      <c r="D30" s="277"/>
      <c r="G30" s="277"/>
      <c r="H30" s="92"/>
      <c r="I30" s="92"/>
      <c r="J30" s="92"/>
      <c r="K30" s="92"/>
      <c r="L30" s="92"/>
      <c r="M30" s="92"/>
      <c r="N30" s="92"/>
      <c r="O30" s="92"/>
      <c r="P30" s="277"/>
      <c r="Q30" s="26"/>
    </row>
    <row r="31" spans="2:19" s="308" customFormat="1" ht="24" thickBot="1" x14ac:dyDescent="0.4">
      <c r="C31" s="948" t="str">
        <f>C4</f>
        <v>PPC EVENT RESULTS - MARCH, 2019</v>
      </c>
      <c r="D31" s="949"/>
      <c r="E31" s="949"/>
      <c r="F31" s="949"/>
      <c r="G31" s="949"/>
      <c r="H31" s="949"/>
      <c r="I31" s="949"/>
      <c r="J31" s="949"/>
      <c r="K31" s="949"/>
      <c r="L31" s="949"/>
      <c r="M31" s="949"/>
      <c r="N31" s="949"/>
      <c r="O31" s="949"/>
      <c r="P31" s="949"/>
      <c r="Q31" s="949"/>
      <c r="R31" s="950"/>
    </row>
    <row r="32" spans="2:19" ht="12.75" customHeight="1" thickBot="1" x14ac:dyDescent="0.4"/>
    <row r="33" spans="2:19" s="529" customFormat="1" ht="29.25" customHeight="1" thickBot="1" x14ac:dyDescent="0.4">
      <c r="C33" s="474"/>
      <c r="D33" s="958" t="s">
        <v>124</v>
      </c>
      <c r="E33" s="910"/>
      <c r="F33" s="910"/>
      <c r="G33" s="910"/>
      <c r="H33" s="910"/>
      <c r="I33" s="910"/>
      <c r="J33" s="910"/>
      <c r="K33" s="910"/>
      <c r="L33" s="910"/>
      <c r="M33" s="910"/>
      <c r="N33" s="911"/>
    </row>
    <row r="34" spans="2:19" ht="35.25" customHeight="1" thickBot="1" x14ac:dyDescent="0.4">
      <c r="C34" s="467" t="s">
        <v>1</v>
      </c>
      <c r="D34" s="502" t="s">
        <v>0</v>
      </c>
      <c r="E34" s="280" t="s">
        <v>37</v>
      </c>
      <c r="F34" s="271" t="s">
        <v>52</v>
      </c>
      <c r="G34" s="176"/>
      <c r="H34" s="421" t="s">
        <v>17</v>
      </c>
      <c r="I34" s="509">
        <v>10</v>
      </c>
      <c r="J34" s="509">
        <v>9</v>
      </c>
      <c r="K34" s="509">
        <v>8</v>
      </c>
      <c r="L34" s="509">
        <v>7</v>
      </c>
      <c r="M34" s="60"/>
      <c r="N34" s="140">
        <v>0</v>
      </c>
      <c r="O34" s="91" t="s">
        <v>3</v>
      </c>
      <c r="P34" s="98" t="s">
        <v>26</v>
      </c>
      <c r="Q34" s="151" t="s">
        <v>20</v>
      </c>
      <c r="R34" s="41" t="s">
        <v>21</v>
      </c>
      <c r="S34" s="376" t="s">
        <v>157</v>
      </c>
    </row>
    <row r="35" spans="2:19" ht="16.149999999999999" customHeight="1" x14ac:dyDescent="0.35">
      <c r="B35" s="461" t="s">
        <v>99</v>
      </c>
      <c r="C35" s="572">
        <v>6016</v>
      </c>
      <c r="D35" s="541" t="s">
        <v>143</v>
      </c>
      <c r="E35" s="573" t="s">
        <v>51</v>
      </c>
      <c r="F35" s="252" t="s">
        <v>8</v>
      </c>
      <c r="G35" s="574"/>
      <c r="H35" s="217">
        <v>730</v>
      </c>
      <c r="I35" s="220">
        <v>420</v>
      </c>
      <c r="J35" s="220">
        <v>279</v>
      </c>
      <c r="K35" s="220">
        <v>32</v>
      </c>
      <c r="L35" s="220"/>
      <c r="M35" s="370"/>
      <c r="N35" s="428"/>
      <c r="O35" s="105">
        <f>(H35*10)+(I35*10)+(J35*9)+(K35*8)+(L35*7)+(M35*6)+N35</f>
        <v>14267</v>
      </c>
      <c r="P35" s="178">
        <f>SUM(H35:N35)</f>
        <v>1461</v>
      </c>
      <c r="Q35" s="954"/>
      <c r="R35" s="955"/>
      <c r="S35" s="398" t="str">
        <f>IF(O35=0," ",IF(P35&lt;&gt;150,"ERROR!"," "))</f>
        <v>ERROR!</v>
      </c>
    </row>
    <row r="36" spans="2:19" ht="16" thickBot="1" x14ac:dyDescent="0.4">
      <c r="B36" s="461" t="s">
        <v>99</v>
      </c>
      <c r="C36" s="477">
        <v>6008</v>
      </c>
      <c r="D36" s="69" t="s">
        <v>132</v>
      </c>
      <c r="E36" s="291" t="s">
        <v>51</v>
      </c>
      <c r="F36" s="255" t="s">
        <v>8</v>
      </c>
      <c r="G36" s="341"/>
      <c r="H36" s="345">
        <v>530</v>
      </c>
      <c r="I36" s="200">
        <v>500</v>
      </c>
      <c r="J36" s="200">
        <v>369</v>
      </c>
      <c r="K36" s="200">
        <v>48</v>
      </c>
      <c r="L36" s="200"/>
      <c r="M36" s="336"/>
      <c r="N36" s="431"/>
      <c r="O36" s="435">
        <f>SUM(H36:$M36)</f>
        <v>1447</v>
      </c>
      <c r="P36" s="327">
        <f t="shared" ref="P36:P55" si="6">(H36/10)+(I36/10)+(J36/9)+(K36/8)+(L36/7)+(M36/6)+N36</f>
        <v>150</v>
      </c>
      <c r="Q36" s="956"/>
      <c r="R36" s="957"/>
      <c r="S36" s="398" t="str">
        <f t="shared" ref="S36:S68" si="7">IF(O36=0," ",IF(P36&lt;&gt;150,"ERROR!"," "))</f>
        <v xml:space="preserve"> </v>
      </c>
    </row>
    <row r="37" spans="2:19" x14ac:dyDescent="0.35">
      <c r="B37" s="461" t="s">
        <v>99</v>
      </c>
      <c r="C37" s="475">
        <v>6027</v>
      </c>
      <c r="D37" s="541" t="s">
        <v>67</v>
      </c>
      <c r="E37" s="281" t="s">
        <v>41</v>
      </c>
      <c r="F37" s="252" t="s">
        <v>4</v>
      </c>
      <c r="G37" s="342"/>
      <c r="H37" s="217">
        <v>640</v>
      </c>
      <c r="I37" s="220">
        <v>500</v>
      </c>
      <c r="J37" s="220">
        <v>279</v>
      </c>
      <c r="K37" s="220">
        <v>40</v>
      </c>
      <c r="L37" s="220"/>
      <c r="M37" s="370"/>
      <c r="N37" s="428"/>
      <c r="O37" s="436">
        <f>SUM(H37:$M37)</f>
        <v>1459</v>
      </c>
      <c r="P37" s="332">
        <f t="shared" si="6"/>
        <v>150</v>
      </c>
      <c r="Q37" s="135" t="str">
        <f t="shared" ref="Q37:Q43" si="8">IF(O37&gt;1475,"Yes","NO")</f>
        <v>NO</v>
      </c>
      <c r="R37" s="180" t="str">
        <f t="shared" ref="R37:R43" si="9">IF(Q37="yes","HM","")</f>
        <v/>
      </c>
      <c r="S37" s="398" t="str">
        <f t="shared" si="7"/>
        <v xml:space="preserve"> </v>
      </c>
    </row>
    <row r="38" spans="2:19" x14ac:dyDescent="0.35">
      <c r="B38" s="461" t="s">
        <v>99</v>
      </c>
      <c r="C38" s="476">
        <v>6034</v>
      </c>
      <c r="D38" s="497" t="s">
        <v>149</v>
      </c>
      <c r="E38" s="282" t="s">
        <v>51</v>
      </c>
      <c r="F38" s="253" t="s">
        <v>4</v>
      </c>
      <c r="G38" s="507"/>
      <c r="H38" s="218">
        <v>640</v>
      </c>
      <c r="I38" s="340">
        <v>350</v>
      </c>
      <c r="J38" s="340">
        <v>387</v>
      </c>
      <c r="K38" s="340">
        <v>56</v>
      </c>
      <c r="L38" s="340">
        <v>7</v>
      </c>
      <c r="M38" s="371"/>
      <c r="N38" s="429"/>
      <c r="O38" s="372">
        <f>SUM(H38:$M38)</f>
        <v>1440</v>
      </c>
      <c r="P38" s="332">
        <f t="shared" si="6"/>
        <v>150</v>
      </c>
      <c r="Q38" s="51" t="str">
        <f t="shared" si="8"/>
        <v>NO</v>
      </c>
      <c r="R38" s="130" t="str">
        <f t="shared" si="9"/>
        <v/>
      </c>
      <c r="S38" s="398" t="str">
        <f t="shared" si="7"/>
        <v xml:space="preserve"> </v>
      </c>
    </row>
    <row r="39" spans="2:19" x14ac:dyDescent="0.35">
      <c r="B39" s="461" t="s">
        <v>99</v>
      </c>
      <c r="C39" s="476">
        <v>6038</v>
      </c>
      <c r="D39" s="543" t="s">
        <v>164</v>
      </c>
      <c r="E39" s="282" t="s">
        <v>51</v>
      </c>
      <c r="F39" s="253" t="s">
        <v>4</v>
      </c>
      <c r="G39" s="548"/>
      <c r="H39" s="218">
        <v>620</v>
      </c>
      <c r="I39" s="340">
        <v>480</v>
      </c>
      <c r="J39" s="340">
        <v>261</v>
      </c>
      <c r="K39" s="340">
        <v>72</v>
      </c>
      <c r="L39" s="340">
        <v>7</v>
      </c>
      <c r="M39" s="371"/>
      <c r="N39" s="429">
        <v>1</v>
      </c>
      <c r="O39" s="372">
        <f>SUM(H39:$M39)</f>
        <v>1440</v>
      </c>
      <c r="P39" s="332">
        <f t="shared" si="6"/>
        <v>150</v>
      </c>
      <c r="Q39" s="51" t="str">
        <f t="shared" si="8"/>
        <v>NO</v>
      </c>
      <c r="R39" s="130" t="str">
        <f t="shared" si="9"/>
        <v/>
      </c>
      <c r="S39" s="398" t="str">
        <f t="shared" si="7"/>
        <v xml:space="preserve"> </v>
      </c>
    </row>
    <row r="40" spans="2:19" x14ac:dyDescent="0.35">
      <c r="B40" s="461" t="s">
        <v>99</v>
      </c>
      <c r="C40" s="476">
        <v>6042</v>
      </c>
      <c r="D40" s="497" t="s">
        <v>162</v>
      </c>
      <c r="E40" s="282" t="s">
        <v>51</v>
      </c>
      <c r="F40" s="253" t="s">
        <v>4</v>
      </c>
      <c r="G40" s="507"/>
      <c r="H40" s="218">
        <v>480</v>
      </c>
      <c r="I40" s="340">
        <v>520</v>
      </c>
      <c r="J40" s="340">
        <v>342</v>
      </c>
      <c r="K40" s="340">
        <v>64</v>
      </c>
      <c r="L40" s="340">
        <v>28</v>
      </c>
      <c r="M40" s="371"/>
      <c r="N40" s="429"/>
      <c r="O40" s="372">
        <f>SUM(H40:$M40)</f>
        <v>1434</v>
      </c>
      <c r="P40" s="332">
        <f t="shared" si="6"/>
        <v>150</v>
      </c>
      <c r="Q40" s="51" t="str">
        <f t="shared" si="8"/>
        <v>NO</v>
      </c>
      <c r="R40" s="130" t="str">
        <f t="shared" si="9"/>
        <v/>
      </c>
      <c r="S40" s="398" t="str">
        <f t="shared" si="7"/>
        <v xml:space="preserve"> </v>
      </c>
    </row>
    <row r="41" spans="2:19" x14ac:dyDescent="0.35">
      <c r="B41" s="461" t="s">
        <v>99</v>
      </c>
      <c r="C41" s="476">
        <v>786</v>
      </c>
      <c r="D41" s="543" t="s">
        <v>65</v>
      </c>
      <c r="E41" s="282" t="s">
        <v>48</v>
      </c>
      <c r="F41" s="253" t="s">
        <v>4</v>
      </c>
      <c r="G41" s="548"/>
      <c r="H41" s="218">
        <v>550</v>
      </c>
      <c r="I41" s="340">
        <v>350</v>
      </c>
      <c r="J41" s="340">
        <v>387</v>
      </c>
      <c r="K41" s="340">
        <v>128</v>
      </c>
      <c r="L41" s="340"/>
      <c r="M41" s="371"/>
      <c r="N41" s="429">
        <v>1</v>
      </c>
      <c r="O41" s="372">
        <f>SUM(H41:$M41)</f>
        <v>1415</v>
      </c>
      <c r="P41" s="332">
        <f t="shared" si="6"/>
        <v>150</v>
      </c>
      <c r="Q41" s="51" t="str">
        <f t="shared" si="8"/>
        <v>NO</v>
      </c>
      <c r="R41" s="130" t="str">
        <f t="shared" si="9"/>
        <v/>
      </c>
      <c r="S41" s="398" t="str">
        <f t="shared" si="7"/>
        <v xml:space="preserve"> </v>
      </c>
    </row>
    <row r="42" spans="2:19" ht="16" thickBot="1" x14ac:dyDescent="0.4">
      <c r="B42" s="461" t="s">
        <v>99</v>
      </c>
      <c r="C42" s="476">
        <v>1376</v>
      </c>
      <c r="D42" s="497" t="s">
        <v>66</v>
      </c>
      <c r="E42" s="282" t="s">
        <v>49</v>
      </c>
      <c r="F42" s="253" t="s">
        <v>4</v>
      </c>
      <c r="G42" s="507"/>
      <c r="H42" s="218">
        <v>140</v>
      </c>
      <c r="I42" s="340">
        <v>290</v>
      </c>
      <c r="J42" s="340">
        <v>441</v>
      </c>
      <c r="K42" s="340">
        <v>240</v>
      </c>
      <c r="L42" s="340">
        <v>70</v>
      </c>
      <c r="M42" s="371"/>
      <c r="N42" s="429">
        <v>18</v>
      </c>
      <c r="O42" s="372">
        <f>SUM(H42:$M42)</f>
        <v>1181</v>
      </c>
      <c r="P42" s="332">
        <f t="shared" si="6"/>
        <v>150</v>
      </c>
      <c r="Q42" s="51" t="str">
        <f t="shared" si="8"/>
        <v>NO</v>
      </c>
      <c r="R42" s="130" t="str">
        <f t="shared" si="9"/>
        <v/>
      </c>
      <c r="S42" s="398" t="str">
        <f t="shared" si="7"/>
        <v xml:space="preserve"> </v>
      </c>
    </row>
    <row r="43" spans="2:19" ht="16" hidden="1" thickBot="1" x14ac:dyDescent="0.4">
      <c r="B43" s="461" t="s">
        <v>99</v>
      </c>
      <c r="C43" s="477">
        <v>1299</v>
      </c>
      <c r="D43" s="69" t="s">
        <v>64</v>
      </c>
      <c r="E43" s="291" t="s">
        <v>49</v>
      </c>
      <c r="F43" s="255" t="s">
        <v>4</v>
      </c>
      <c r="G43" s="341"/>
      <c r="H43" s="199"/>
      <c r="I43" s="347"/>
      <c r="J43" s="347"/>
      <c r="K43" s="347"/>
      <c r="L43" s="347"/>
      <c r="M43" s="437"/>
      <c r="N43" s="430"/>
      <c r="O43" s="435">
        <f>SUM(H43:$M43)</f>
        <v>0</v>
      </c>
      <c r="P43" s="333">
        <f t="shared" si="6"/>
        <v>0</v>
      </c>
      <c r="Q43" s="58" t="str">
        <f t="shared" si="8"/>
        <v>NO</v>
      </c>
      <c r="R43" s="185" t="str">
        <f t="shared" si="9"/>
        <v/>
      </c>
      <c r="S43" s="398" t="str">
        <f t="shared" si="7"/>
        <v xml:space="preserve"> </v>
      </c>
    </row>
    <row r="44" spans="2:19" x14ac:dyDescent="0.35">
      <c r="B44" s="461" t="s">
        <v>99</v>
      </c>
      <c r="C44" s="475">
        <v>1128</v>
      </c>
      <c r="D44" s="541" t="s">
        <v>161</v>
      </c>
      <c r="E44" s="281" t="s">
        <v>41</v>
      </c>
      <c r="F44" s="252" t="s">
        <v>5</v>
      </c>
      <c r="G44" s="342"/>
      <c r="H44" s="217">
        <v>510</v>
      </c>
      <c r="I44" s="220">
        <v>500</v>
      </c>
      <c r="J44" s="220">
        <v>360</v>
      </c>
      <c r="K44" s="220">
        <v>56</v>
      </c>
      <c r="L44" s="220">
        <v>7</v>
      </c>
      <c r="M44" s="370"/>
      <c r="N44" s="428">
        <v>1</v>
      </c>
      <c r="O44" s="436">
        <f>SUM(H44:$M44)</f>
        <v>1433</v>
      </c>
      <c r="P44" s="328">
        <f t="shared" si="6"/>
        <v>150</v>
      </c>
      <c r="Q44" s="188" t="str">
        <f t="shared" ref="Q44:Q53" si="10">IF(O44&gt;1439,"Yes","NO")</f>
        <v>NO</v>
      </c>
      <c r="R44" s="180" t="str">
        <f t="shared" ref="R44:R53" si="11">IF(Q44="yes","M","")</f>
        <v/>
      </c>
      <c r="S44" s="398" t="str">
        <f t="shared" si="7"/>
        <v xml:space="preserve"> </v>
      </c>
    </row>
    <row r="45" spans="2:19" x14ac:dyDescent="0.35">
      <c r="B45" s="461" t="s">
        <v>99</v>
      </c>
      <c r="C45" s="478">
        <v>1786</v>
      </c>
      <c r="D45" s="68" t="s">
        <v>63</v>
      </c>
      <c r="E45" s="284" t="s">
        <v>49</v>
      </c>
      <c r="F45" s="253" t="s">
        <v>5</v>
      </c>
      <c r="G45" s="548"/>
      <c r="H45" s="218">
        <v>560</v>
      </c>
      <c r="I45" s="340">
        <v>380</v>
      </c>
      <c r="J45" s="340">
        <v>324</v>
      </c>
      <c r="K45" s="340">
        <v>120</v>
      </c>
      <c r="L45" s="340">
        <v>28</v>
      </c>
      <c r="M45" s="371"/>
      <c r="N45" s="429">
        <v>1</v>
      </c>
      <c r="O45" s="372">
        <f>SUM(H45:$M45)</f>
        <v>1412</v>
      </c>
      <c r="P45" s="326">
        <f t="shared" si="6"/>
        <v>150</v>
      </c>
      <c r="Q45" s="168" t="str">
        <f t="shared" si="10"/>
        <v>NO</v>
      </c>
      <c r="R45" s="130" t="str">
        <f t="shared" si="11"/>
        <v/>
      </c>
      <c r="S45" s="398" t="str">
        <f t="shared" si="7"/>
        <v xml:space="preserve"> </v>
      </c>
    </row>
    <row r="46" spans="2:19" x14ac:dyDescent="0.35">
      <c r="B46" s="461" t="s">
        <v>99</v>
      </c>
      <c r="C46" s="476">
        <v>6044</v>
      </c>
      <c r="D46" s="543" t="s">
        <v>174</v>
      </c>
      <c r="E46" s="282" t="s">
        <v>51</v>
      </c>
      <c r="F46" s="253" t="s">
        <v>5</v>
      </c>
      <c r="G46" s="548"/>
      <c r="H46" s="218">
        <v>420</v>
      </c>
      <c r="I46" s="340">
        <v>430</v>
      </c>
      <c r="J46" s="340">
        <v>468</v>
      </c>
      <c r="K46" s="340">
        <v>80</v>
      </c>
      <c r="L46" s="340">
        <v>14</v>
      </c>
      <c r="M46" s="371"/>
      <c r="N46" s="429">
        <v>1</v>
      </c>
      <c r="O46" s="372">
        <f>SUM(H46:$M46)</f>
        <v>1412</v>
      </c>
      <c r="P46" s="326">
        <f t="shared" si="6"/>
        <v>150</v>
      </c>
      <c r="Q46" s="168" t="str">
        <f t="shared" si="10"/>
        <v>NO</v>
      </c>
      <c r="R46" s="130" t="str">
        <f t="shared" si="11"/>
        <v/>
      </c>
      <c r="S46" s="398" t="str">
        <f t="shared" si="7"/>
        <v xml:space="preserve"> </v>
      </c>
    </row>
    <row r="47" spans="2:19" x14ac:dyDescent="0.35">
      <c r="B47" s="461" t="s">
        <v>99</v>
      </c>
      <c r="C47" s="476">
        <v>2434</v>
      </c>
      <c r="D47" s="543" t="s">
        <v>147</v>
      </c>
      <c r="E47" s="282" t="s">
        <v>49</v>
      </c>
      <c r="F47" s="253" t="s">
        <v>5</v>
      </c>
      <c r="G47" s="507"/>
      <c r="H47" s="218">
        <v>480</v>
      </c>
      <c r="I47" s="340">
        <v>400</v>
      </c>
      <c r="J47" s="340">
        <v>351</v>
      </c>
      <c r="K47" s="340">
        <v>128</v>
      </c>
      <c r="L47" s="340">
        <v>42</v>
      </c>
      <c r="M47" s="371"/>
      <c r="N47" s="429">
        <v>1</v>
      </c>
      <c r="O47" s="372">
        <f>SUM(H47:$M47)</f>
        <v>1401</v>
      </c>
      <c r="P47" s="326">
        <f t="shared" si="6"/>
        <v>150</v>
      </c>
      <c r="Q47" s="168" t="str">
        <f t="shared" si="10"/>
        <v>NO</v>
      </c>
      <c r="R47" s="130" t="str">
        <f t="shared" si="11"/>
        <v/>
      </c>
      <c r="S47" s="398" t="str">
        <f t="shared" si="7"/>
        <v xml:space="preserve"> </v>
      </c>
    </row>
    <row r="48" spans="2:19" x14ac:dyDescent="0.35">
      <c r="B48" s="461" t="s">
        <v>99</v>
      </c>
      <c r="C48" s="476">
        <v>322</v>
      </c>
      <c r="D48" s="543" t="s">
        <v>60</v>
      </c>
      <c r="E48" s="282" t="s">
        <v>48</v>
      </c>
      <c r="F48" s="253" t="s">
        <v>5</v>
      </c>
      <c r="G48" s="548"/>
      <c r="H48" s="218">
        <v>530</v>
      </c>
      <c r="I48" s="340">
        <v>280</v>
      </c>
      <c r="J48" s="340">
        <v>504</v>
      </c>
      <c r="K48" s="340">
        <v>64</v>
      </c>
      <c r="L48" s="340">
        <v>21</v>
      </c>
      <c r="M48" s="371"/>
      <c r="N48" s="429">
        <v>2</v>
      </c>
      <c r="O48" s="372">
        <f>SUM(H48:$M48)</f>
        <v>1399</v>
      </c>
      <c r="P48" s="326">
        <f t="shared" si="6"/>
        <v>150</v>
      </c>
      <c r="Q48" s="168" t="str">
        <f>IF(O48&gt;1439,"Yes","NO")</f>
        <v>NO</v>
      </c>
      <c r="R48" s="130" t="str">
        <f>IF(Q48="yes","M","")</f>
        <v/>
      </c>
      <c r="S48" s="398" t="str">
        <f>IF(O48=0," ",IF(P48&lt;&gt;150,"ERROR!"," "))</f>
        <v xml:space="preserve"> </v>
      </c>
    </row>
    <row r="49" spans="2:19" x14ac:dyDescent="0.35">
      <c r="B49" s="461" t="s">
        <v>99</v>
      </c>
      <c r="C49" s="476">
        <v>1383</v>
      </c>
      <c r="D49" s="497" t="s">
        <v>73</v>
      </c>
      <c r="E49" s="282" t="s">
        <v>49</v>
      </c>
      <c r="F49" s="253" t="s">
        <v>5</v>
      </c>
      <c r="G49" s="507"/>
      <c r="H49" s="218">
        <v>350</v>
      </c>
      <c r="I49" s="340">
        <v>420</v>
      </c>
      <c r="J49" s="340">
        <v>351</v>
      </c>
      <c r="K49" s="340">
        <v>176</v>
      </c>
      <c r="L49" s="340">
        <v>70</v>
      </c>
      <c r="M49" s="371"/>
      <c r="N49" s="429">
        <v>2</v>
      </c>
      <c r="O49" s="372">
        <f>SUM(H49:$M49)</f>
        <v>1367</v>
      </c>
      <c r="P49" s="326">
        <f t="shared" si="6"/>
        <v>150</v>
      </c>
      <c r="Q49" s="168" t="str">
        <f>IF(O49&gt;1439,"Yes","NO")</f>
        <v>NO</v>
      </c>
      <c r="R49" s="130" t="str">
        <f>IF(Q49="yes","M","")</f>
        <v/>
      </c>
      <c r="S49" s="398" t="str">
        <f>IF(O49=0," ",IF(P49&lt;&gt;150,"ERROR!"," "))</f>
        <v xml:space="preserve"> </v>
      </c>
    </row>
    <row r="50" spans="2:19" x14ac:dyDescent="0.35">
      <c r="B50" s="461" t="s">
        <v>99</v>
      </c>
      <c r="C50" s="476">
        <v>2</v>
      </c>
      <c r="D50" s="543" t="s">
        <v>169</v>
      </c>
      <c r="E50" s="282" t="s">
        <v>41</v>
      </c>
      <c r="F50" s="253" t="s">
        <v>5</v>
      </c>
      <c r="G50" s="548"/>
      <c r="H50" s="218">
        <v>460</v>
      </c>
      <c r="I50" s="340">
        <v>350</v>
      </c>
      <c r="J50" s="340">
        <v>396</v>
      </c>
      <c r="K50" s="340">
        <v>88</v>
      </c>
      <c r="L50" s="340">
        <v>63</v>
      </c>
      <c r="M50" s="371"/>
      <c r="N50" s="429">
        <v>5</v>
      </c>
      <c r="O50" s="372">
        <f>SUM(H50:$M50)</f>
        <v>1357</v>
      </c>
      <c r="P50" s="326">
        <f t="shared" si="6"/>
        <v>150</v>
      </c>
      <c r="Q50" s="168" t="str">
        <f>IF(O50&gt;1439,"Yes","NO")</f>
        <v>NO</v>
      </c>
      <c r="R50" s="130" t="str">
        <f>IF(Q50="yes","M","")</f>
        <v/>
      </c>
      <c r="S50" s="398" t="str">
        <f>IF(O50=0," ",IF(P50&lt;&gt;150,"ERROR!"," "))</f>
        <v xml:space="preserve"> </v>
      </c>
    </row>
    <row r="51" spans="2:19" x14ac:dyDescent="0.35">
      <c r="B51" s="461" t="s">
        <v>99</v>
      </c>
      <c r="C51" s="476">
        <v>6035</v>
      </c>
      <c r="D51" s="497" t="s">
        <v>165</v>
      </c>
      <c r="E51" s="282" t="s">
        <v>51</v>
      </c>
      <c r="F51" s="253" t="s">
        <v>5</v>
      </c>
      <c r="G51" s="507"/>
      <c r="H51" s="218">
        <v>340</v>
      </c>
      <c r="I51" s="340">
        <v>300</v>
      </c>
      <c r="J51" s="340">
        <v>567</v>
      </c>
      <c r="K51" s="340">
        <v>104</v>
      </c>
      <c r="L51" s="340">
        <v>28</v>
      </c>
      <c r="M51" s="371"/>
      <c r="N51" s="429">
        <v>6</v>
      </c>
      <c r="O51" s="372">
        <f>SUM(H51:$M51)</f>
        <v>1339</v>
      </c>
      <c r="P51" s="326">
        <f t="shared" si="6"/>
        <v>150</v>
      </c>
      <c r="Q51" s="168" t="str">
        <f t="shared" si="10"/>
        <v>NO</v>
      </c>
      <c r="R51" s="130" t="str">
        <f t="shared" si="11"/>
        <v/>
      </c>
      <c r="S51" s="398" t="str">
        <f t="shared" si="7"/>
        <v xml:space="preserve"> </v>
      </c>
    </row>
    <row r="52" spans="2:19" x14ac:dyDescent="0.35">
      <c r="B52" s="461" t="s">
        <v>99</v>
      </c>
      <c r="C52" s="476">
        <v>6045</v>
      </c>
      <c r="D52" s="497" t="s">
        <v>168</v>
      </c>
      <c r="E52" s="282" t="s">
        <v>51</v>
      </c>
      <c r="F52" s="253" t="s">
        <v>5</v>
      </c>
      <c r="G52" s="507"/>
      <c r="H52" s="218">
        <v>250</v>
      </c>
      <c r="I52" s="340">
        <v>350</v>
      </c>
      <c r="J52" s="340">
        <v>423</v>
      </c>
      <c r="K52" s="340">
        <v>200</v>
      </c>
      <c r="L52" s="340">
        <v>70</v>
      </c>
      <c r="M52" s="371"/>
      <c r="N52" s="429">
        <v>8</v>
      </c>
      <c r="O52" s="372">
        <f>SUM(H52:$M52)</f>
        <v>1293</v>
      </c>
      <c r="P52" s="326">
        <f t="shared" si="6"/>
        <v>150</v>
      </c>
      <c r="Q52" s="168" t="str">
        <f t="shared" si="10"/>
        <v>NO</v>
      </c>
      <c r="R52" s="130" t="str">
        <f t="shared" si="11"/>
        <v/>
      </c>
      <c r="S52" s="398" t="str">
        <f t="shared" si="7"/>
        <v xml:space="preserve"> </v>
      </c>
    </row>
    <row r="53" spans="2:19" x14ac:dyDescent="0.35">
      <c r="B53" s="461" t="s">
        <v>99</v>
      </c>
      <c r="C53" s="477">
        <v>1467</v>
      </c>
      <c r="D53" s="69" t="s">
        <v>179</v>
      </c>
      <c r="E53" s="291" t="s">
        <v>48</v>
      </c>
      <c r="F53" s="255" t="s">
        <v>5</v>
      </c>
      <c r="G53" s="341" t="s">
        <v>211</v>
      </c>
      <c r="H53" s="218"/>
      <c r="I53" s="340"/>
      <c r="J53" s="340"/>
      <c r="K53" s="340"/>
      <c r="L53" s="340"/>
      <c r="M53" s="371"/>
      <c r="N53" s="429"/>
      <c r="O53" s="423">
        <f>SUM(H53:$M53)</f>
        <v>0</v>
      </c>
      <c r="P53" s="329">
        <f t="shared" si="6"/>
        <v>0</v>
      </c>
      <c r="Q53" s="204" t="str">
        <f t="shared" si="10"/>
        <v>NO</v>
      </c>
      <c r="R53" s="185" t="str">
        <f t="shared" si="11"/>
        <v/>
      </c>
      <c r="S53" s="398" t="str">
        <f t="shared" si="7"/>
        <v xml:space="preserve"> </v>
      </c>
    </row>
    <row r="54" spans="2:19" ht="16" thickBot="1" x14ac:dyDescent="0.4">
      <c r="B54" s="461" t="s">
        <v>99</v>
      </c>
      <c r="C54" s="392">
        <v>6032</v>
      </c>
      <c r="D54" s="156" t="s">
        <v>133</v>
      </c>
      <c r="E54" s="288" t="s">
        <v>51</v>
      </c>
      <c r="F54" s="269" t="s">
        <v>5</v>
      </c>
      <c r="G54" s="549" t="s">
        <v>211</v>
      </c>
      <c r="H54" s="199"/>
      <c r="I54" s="347"/>
      <c r="J54" s="347"/>
      <c r="K54" s="347"/>
      <c r="L54" s="347"/>
      <c r="M54" s="437"/>
      <c r="N54" s="430"/>
      <c r="O54" s="435">
        <f>SUM(H54:$M54)</f>
        <v>0</v>
      </c>
      <c r="P54" s="327">
        <f t="shared" si="6"/>
        <v>0</v>
      </c>
      <c r="Q54" s="189" t="str">
        <f>IF(O54&gt;1439,"Yes","NO")</f>
        <v>NO</v>
      </c>
      <c r="R54" s="131" t="str">
        <f>IF(Q54="yes","M","")</f>
        <v/>
      </c>
      <c r="S54" s="398" t="str">
        <f t="shared" si="7"/>
        <v xml:space="preserve"> </v>
      </c>
    </row>
    <row r="55" spans="2:19" x14ac:dyDescent="0.35">
      <c r="B55" s="461" t="s">
        <v>99</v>
      </c>
      <c r="C55" s="470">
        <v>6043</v>
      </c>
      <c r="D55" s="137" t="s">
        <v>166</v>
      </c>
      <c r="E55" s="285" t="s">
        <v>51</v>
      </c>
      <c r="F55" s="275" t="s">
        <v>6</v>
      </c>
      <c r="G55" s="546"/>
      <c r="H55" s="486">
        <v>590</v>
      </c>
      <c r="I55" s="438">
        <v>330</v>
      </c>
      <c r="J55" s="438">
        <v>333</v>
      </c>
      <c r="K55" s="438">
        <v>80</v>
      </c>
      <c r="L55" s="438">
        <v>49</v>
      </c>
      <c r="M55" s="439"/>
      <c r="N55" s="440">
        <v>4</v>
      </c>
      <c r="O55" s="96">
        <f>SUM(H55:$M55)</f>
        <v>1382</v>
      </c>
      <c r="P55" s="334">
        <f t="shared" si="6"/>
        <v>150</v>
      </c>
      <c r="Q55" s="576" t="str">
        <f>IF(O55&gt;1379,"Yes","NO")</f>
        <v>Yes</v>
      </c>
      <c r="R55" s="575" t="str">
        <f t="shared" ref="R55:R60" si="12">IF(Q55="yes","G","")</f>
        <v>G</v>
      </c>
      <c r="S55" s="398" t="str">
        <f t="shared" si="7"/>
        <v xml:space="preserve"> </v>
      </c>
    </row>
    <row r="56" spans="2:19" x14ac:dyDescent="0.35">
      <c r="B56" s="461" t="s">
        <v>99</v>
      </c>
      <c r="C56" s="395">
        <v>1475</v>
      </c>
      <c r="D56" s="141" t="s">
        <v>206</v>
      </c>
      <c r="E56" s="287" t="s">
        <v>48</v>
      </c>
      <c r="F56" s="268" t="s">
        <v>6</v>
      </c>
      <c r="G56" s="117"/>
      <c r="H56" s="129">
        <v>440</v>
      </c>
      <c r="I56" s="340">
        <v>450</v>
      </c>
      <c r="J56" s="340">
        <v>333</v>
      </c>
      <c r="K56" s="340">
        <v>112</v>
      </c>
      <c r="L56" s="340">
        <v>42</v>
      </c>
      <c r="M56" s="371"/>
      <c r="N56" s="429">
        <v>4</v>
      </c>
      <c r="O56" s="372">
        <f>SUM(H56:$M56)</f>
        <v>1377</v>
      </c>
      <c r="P56" s="326">
        <f t="shared" ref="P56:P61" si="13">(H56/10)+(I56/10)+(J56/9)+(K56/8)+(L56/7)+(M56/6)+N56</f>
        <v>150</v>
      </c>
      <c r="Q56" s="67" t="str">
        <f>IF(O56&gt;1379,"Yes","NO")</f>
        <v>NO</v>
      </c>
      <c r="R56" s="163" t="str">
        <f t="shared" si="12"/>
        <v/>
      </c>
      <c r="S56" s="378" t="str">
        <f t="shared" ref="S56:S61" si="14">IF(O56=0," ",IF(P56&lt;&gt;150,"ERROR!"," "))</f>
        <v xml:space="preserve"> </v>
      </c>
    </row>
    <row r="57" spans="2:19" x14ac:dyDescent="0.35">
      <c r="B57" s="461" t="s">
        <v>99</v>
      </c>
      <c r="C57" s="397">
        <v>6040</v>
      </c>
      <c r="D57" s="138" t="s">
        <v>163</v>
      </c>
      <c r="E57" s="292" t="s">
        <v>51</v>
      </c>
      <c r="F57" s="268" t="s">
        <v>6</v>
      </c>
      <c r="G57" s="117"/>
      <c r="H57" s="129">
        <v>400</v>
      </c>
      <c r="I57" s="340">
        <v>360</v>
      </c>
      <c r="J57" s="340">
        <v>351</v>
      </c>
      <c r="K57" s="340">
        <v>184</v>
      </c>
      <c r="L57" s="340">
        <v>63</v>
      </c>
      <c r="M57" s="371"/>
      <c r="N57" s="429">
        <v>3</v>
      </c>
      <c r="O57" s="372">
        <f>SUM(H57:$M57)</f>
        <v>1358</v>
      </c>
      <c r="P57" s="326">
        <f t="shared" si="13"/>
        <v>150</v>
      </c>
      <c r="Q57" s="67" t="str">
        <f>IF(O57&gt;1379,"Yes","NO")</f>
        <v>NO</v>
      </c>
      <c r="R57" s="163" t="str">
        <f t="shared" si="12"/>
        <v/>
      </c>
      <c r="S57" s="378" t="str">
        <f t="shared" si="14"/>
        <v xml:space="preserve"> </v>
      </c>
    </row>
    <row r="58" spans="2:19" x14ac:dyDescent="0.35">
      <c r="B58" s="461" t="s">
        <v>99</v>
      </c>
      <c r="C58" s="397">
        <v>13</v>
      </c>
      <c r="D58" s="138" t="s">
        <v>58</v>
      </c>
      <c r="E58" s="292" t="s">
        <v>41</v>
      </c>
      <c r="F58" s="266" t="s">
        <v>6</v>
      </c>
      <c r="G58" s="76"/>
      <c r="H58" s="186">
        <v>220</v>
      </c>
      <c r="I58" s="200">
        <v>330</v>
      </c>
      <c r="J58" s="200">
        <v>378</v>
      </c>
      <c r="K58" s="200">
        <v>208</v>
      </c>
      <c r="L58" s="200">
        <v>98</v>
      </c>
      <c r="M58" s="336"/>
      <c r="N58" s="431">
        <v>13</v>
      </c>
      <c r="O58" s="423">
        <f>SUM(H58:$M58)</f>
        <v>1234</v>
      </c>
      <c r="P58" s="329">
        <f t="shared" si="13"/>
        <v>150</v>
      </c>
      <c r="Q58" s="67" t="str">
        <f>IF(O58&gt;1379,"Yes","NO")</f>
        <v>NO</v>
      </c>
      <c r="R58" s="185" t="str">
        <f t="shared" si="12"/>
        <v/>
      </c>
      <c r="S58" s="398" t="str">
        <f t="shared" si="14"/>
        <v xml:space="preserve"> </v>
      </c>
    </row>
    <row r="59" spans="2:19" ht="16" thickBot="1" x14ac:dyDescent="0.4">
      <c r="B59" s="461" t="s">
        <v>99</v>
      </c>
      <c r="C59" s="392">
        <v>1314</v>
      </c>
      <c r="D59" s="156" t="s">
        <v>150</v>
      </c>
      <c r="E59" s="288" t="s">
        <v>46</v>
      </c>
      <c r="F59" s="269" t="s">
        <v>6</v>
      </c>
      <c r="G59" s="22" t="s">
        <v>217</v>
      </c>
      <c r="H59" s="167"/>
      <c r="I59" s="347"/>
      <c r="J59" s="347"/>
      <c r="K59" s="347"/>
      <c r="L59" s="347"/>
      <c r="M59" s="437"/>
      <c r="N59" s="430"/>
      <c r="O59" s="435">
        <f>SUM(H59:$M59)</f>
        <v>0</v>
      </c>
      <c r="P59" s="327">
        <f t="shared" si="13"/>
        <v>0</v>
      </c>
      <c r="Q59" s="19" t="str">
        <f>IF(O59&gt;1379,"Yes","NO")</f>
        <v>NO</v>
      </c>
      <c r="R59" s="190" t="str">
        <f t="shared" si="12"/>
        <v/>
      </c>
      <c r="S59" s="379" t="str">
        <f t="shared" si="14"/>
        <v xml:space="preserve"> </v>
      </c>
    </row>
    <row r="60" spans="2:19" x14ac:dyDescent="0.35">
      <c r="B60" s="461" t="s">
        <v>99</v>
      </c>
      <c r="C60" s="469">
        <v>169</v>
      </c>
      <c r="D60" s="157" t="s">
        <v>116</v>
      </c>
      <c r="E60" s="289" t="s">
        <v>41</v>
      </c>
      <c r="F60" s="270" t="s">
        <v>7</v>
      </c>
      <c r="G60" s="155"/>
      <c r="H60" s="352">
        <v>500</v>
      </c>
      <c r="I60" s="526">
        <v>330</v>
      </c>
      <c r="J60" s="526">
        <v>396</v>
      </c>
      <c r="K60" s="526">
        <v>128</v>
      </c>
      <c r="L60" s="526">
        <v>35</v>
      </c>
      <c r="M60" s="534"/>
      <c r="N60" s="432">
        <v>2</v>
      </c>
      <c r="O60" s="436">
        <f>SUM(H60:$M60)</f>
        <v>1389</v>
      </c>
      <c r="P60" s="330">
        <f t="shared" si="13"/>
        <v>150</v>
      </c>
      <c r="Q60" s="552" t="str">
        <f>IF(O60&gt;1289,"Yes","NO")</f>
        <v>Yes</v>
      </c>
      <c r="R60" s="566" t="str">
        <f t="shared" si="12"/>
        <v>G</v>
      </c>
      <c r="S60" s="444" t="str">
        <f t="shared" si="14"/>
        <v xml:space="preserve"> </v>
      </c>
    </row>
    <row r="61" spans="2:19" x14ac:dyDescent="0.35">
      <c r="B61" s="461" t="s">
        <v>99</v>
      </c>
      <c r="C61" s="469">
        <v>1809</v>
      </c>
      <c r="D61" s="157" t="s">
        <v>152</v>
      </c>
      <c r="E61" s="289" t="s">
        <v>44</v>
      </c>
      <c r="F61" s="268" t="s">
        <v>7</v>
      </c>
      <c r="G61" s="173"/>
      <c r="H61" s="51">
        <v>220</v>
      </c>
      <c r="I61" s="52">
        <v>240</v>
      </c>
      <c r="J61" s="52">
        <v>441</v>
      </c>
      <c r="K61" s="52">
        <v>296</v>
      </c>
      <c r="L61" s="52">
        <v>56</v>
      </c>
      <c r="M61" s="4"/>
      <c r="N61" s="451">
        <v>10</v>
      </c>
      <c r="O61" s="372">
        <f>SUM(H61:$M61)</f>
        <v>1253</v>
      </c>
      <c r="P61" s="326">
        <f t="shared" si="13"/>
        <v>150</v>
      </c>
      <c r="Q61" s="67" t="str">
        <f>IF(O61&gt;1289,"Yes","NO")</f>
        <v>NO</v>
      </c>
      <c r="R61" s="163" t="str">
        <f>IF(Q61="yes","S","")</f>
        <v/>
      </c>
      <c r="S61" s="398" t="str">
        <f t="shared" si="14"/>
        <v xml:space="preserve"> </v>
      </c>
    </row>
    <row r="62" spans="2:19" x14ac:dyDescent="0.35">
      <c r="B62" s="461" t="s">
        <v>99</v>
      </c>
      <c r="C62" s="395">
        <v>1051</v>
      </c>
      <c r="D62" s="141" t="s">
        <v>142</v>
      </c>
      <c r="E62" s="287" t="s">
        <v>44</v>
      </c>
      <c r="F62" s="268" t="s">
        <v>7</v>
      </c>
      <c r="G62" s="173"/>
      <c r="H62" s="218">
        <v>260</v>
      </c>
      <c r="I62" s="340">
        <v>260</v>
      </c>
      <c r="J62" s="340">
        <v>441</v>
      </c>
      <c r="K62" s="340">
        <v>184</v>
      </c>
      <c r="L62" s="340">
        <v>63</v>
      </c>
      <c r="M62" s="371"/>
      <c r="N62" s="429">
        <v>17</v>
      </c>
      <c r="O62" s="372">
        <f>SUM(H62:$M62)</f>
        <v>1208</v>
      </c>
      <c r="P62" s="326">
        <f t="shared" ref="P62:P68" si="15">(H62/10)+(I62/10)+(J62/9)+(K62/8)+(L62/7)+(M62/6)+N62</f>
        <v>150</v>
      </c>
      <c r="Q62" s="67" t="str">
        <f t="shared" ref="Q62:Q68" si="16">IF(O62&gt;1289,"Yes","NO")</f>
        <v>NO</v>
      </c>
      <c r="R62" s="163" t="str">
        <f t="shared" ref="R62:R68" si="17">IF(Q62="yes","S","")</f>
        <v/>
      </c>
      <c r="S62" s="398" t="str">
        <f t="shared" si="7"/>
        <v xml:space="preserve"> </v>
      </c>
    </row>
    <row r="63" spans="2:19" x14ac:dyDescent="0.35">
      <c r="B63" s="461" t="s">
        <v>99</v>
      </c>
      <c r="C63" s="395">
        <v>1281</v>
      </c>
      <c r="D63" s="141" t="s">
        <v>72</v>
      </c>
      <c r="E63" s="287" t="s">
        <v>41</v>
      </c>
      <c r="F63" s="268" t="s">
        <v>7</v>
      </c>
      <c r="G63" s="173"/>
      <c r="H63" s="218">
        <v>330</v>
      </c>
      <c r="I63" s="340">
        <v>210</v>
      </c>
      <c r="J63" s="340">
        <v>441</v>
      </c>
      <c r="K63" s="340">
        <v>128</v>
      </c>
      <c r="L63" s="340">
        <v>84</v>
      </c>
      <c r="M63" s="371"/>
      <c r="N63" s="429">
        <v>19</v>
      </c>
      <c r="O63" s="372">
        <f>SUM(H63:$M63)</f>
        <v>1193</v>
      </c>
      <c r="P63" s="326">
        <f t="shared" si="15"/>
        <v>150</v>
      </c>
      <c r="Q63" s="67" t="str">
        <f t="shared" si="16"/>
        <v>NO</v>
      </c>
      <c r="R63" s="163" t="str">
        <f t="shared" si="17"/>
        <v/>
      </c>
      <c r="S63" s="398" t="str">
        <f t="shared" si="7"/>
        <v xml:space="preserve"> </v>
      </c>
    </row>
    <row r="64" spans="2:19" x14ac:dyDescent="0.35">
      <c r="B64" s="461" t="s">
        <v>99</v>
      </c>
      <c r="C64" s="395">
        <v>1618</v>
      </c>
      <c r="D64" s="141" t="s">
        <v>69</v>
      </c>
      <c r="E64" s="287" t="s">
        <v>43</v>
      </c>
      <c r="F64" s="268" t="s">
        <v>7</v>
      </c>
      <c r="G64" s="173"/>
      <c r="H64" s="218">
        <v>270</v>
      </c>
      <c r="I64" s="340">
        <v>190</v>
      </c>
      <c r="J64" s="340">
        <v>396</v>
      </c>
      <c r="K64" s="340">
        <v>208</v>
      </c>
      <c r="L64" s="340">
        <v>119</v>
      </c>
      <c r="M64" s="371"/>
      <c r="N64" s="429">
        <v>17</v>
      </c>
      <c r="O64" s="372">
        <f>SUM(H64:$M64)</f>
        <v>1183</v>
      </c>
      <c r="P64" s="326">
        <f t="shared" si="15"/>
        <v>150</v>
      </c>
      <c r="Q64" s="67" t="str">
        <f t="shared" si="16"/>
        <v>NO</v>
      </c>
      <c r="R64" s="163" t="str">
        <f t="shared" si="17"/>
        <v/>
      </c>
      <c r="S64" s="398" t="str">
        <f t="shared" si="7"/>
        <v xml:space="preserve"> </v>
      </c>
    </row>
    <row r="65" spans="2:19" x14ac:dyDescent="0.35">
      <c r="B65" s="461" t="s">
        <v>99</v>
      </c>
      <c r="C65" s="395">
        <v>1569</v>
      </c>
      <c r="D65" s="141" t="s">
        <v>59</v>
      </c>
      <c r="E65" s="287" t="s">
        <v>46</v>
      </c>
      <c r="F65" s="268" t="s">
        <v>7</v>
      </c>
      <c r="G65" s="173"/>
      <c r="H65" s="218">
        <v>290</v>
      </c>
      <c r="I65" s="340">
        <v>230</v>
      </c>
      <c r="J65" s="340">
        <v>351</v>
      </c>
      <c r="K65" s="340">
        <v>112</v>
      </c>
      <c r="L65" s="340">
        <v>161</v>
      </c>
      <c r="M65" s="371"/>
      <c r="N65" s="429">
        <v>22</v>
      </c>
      <c r="O65" s="372">
        <f>SUM(H65:$M65)</f>
        <v>1144</v>
      </c>
      <c r="P65" s="326">
        <f t="shared" si="15"/>
        <v>150</v>
      </c>
      <c r="Q65" s="67" t="str">
        <f t="shared" si="16"/>
        <v>NO</v>
      </c>
      <c r="R65" s="163" t="str">
        <f t="shared" si="17"/>
        <v/>
      </c>
      <c r="S65" s="398" t="str">
        <f t="shared" si="7"/>
        <v xml:space="preserve"> </v>
      </c>
    </row>
    <row r="66" spans="2:19" x14ac:dyDescent="0.35">
      <c r="B66" s="461" t="s">
        <v>99</v>
      </c>
      <c r="C66" s="395">
        <v>1233</v>
      </c>
      <c r="D66" s="141" t="s">
        <v>126</v>
      </c>
      <c r="E66" s="287" t="s">
        <v>43</v>
      </c>
      <c r="F66" s="268" t="s">
        <v>7</v>
      </c>
      <c r="G66" s="173"/>
      <c r="H66" s="218">
        <v>250</v>
      </c>
      <c r="I66" s="340">
        <v>150</v>
      </c>
      <c r="J66" s="340">
        <v>369</v>
      </c>
      <c r="K66" s="340">
        <v>240</v>
      </c>
      <c r="L66" s="340">
        <v>126</v>
      </c>
      <c r="M66" s="371"/>
      <c r="N66" s="429">
        <v>21</v>
      </c>
      <c r="O66" s="372">
        <f>SUM(H66:$M66)</f>
        <v>1135</v>
      </c>
      <c r="P66" s="326">
        <f t="shared" si="15"/>
        <v>150</v>
      </c>
      <c r="Q66" s="67" t="str">
        <f>IF(O66&gt;1289,"Yes","NO")</f>
        <v>NO</v>
      </c>
      <c r="R66" s="163" t="str">
        <f>IF(Q66="yes","S","")</f>
        <v/>
      </c>
      <c r="S66" s="398" t="str">
        <f>IF(O66=0," ",IF(P66&lt;&gt;150,"ERROR!"," "))</f>
        <v xml:space="preserve"> </v>
      </c>
    </row>
    <row r="67" spans="2:19" x14ac:dyDescent="0.35">
      <c r="B67" s="461" t="s">
        <v>99</v>
      </c>
      <c r="C67" s="397">
        <v>9013</v>
      </c>
      <c r="D67" s="138" t="s">
        <v>197</v>
      </c>
      <c r="E67" s="292" t="s">
        <v>198</v>
      </c>
      <c r="F67" s="266" t="s">
        <v>7</v>
      </c>
      <c r="G67" s="550"/>
      <c r="H67" s="58">
        <v>190</v>
      </c>
      <c r="I67" s="1">
        <v>170</v>
      </c>
      <c r="J67" s="1">
        <v>306</v>
      </c>
      <c r="K67" s="1">
        <v>232</v>
      </c>
      <c r="L67" s="1">
        <v>140</v>
      </c>
      <c r="M67" s="10"/>
      <c r="N67" s="452">
        <v>31</v>
      </c>
      <c r="O67" s="423">
        <f>SUM(H67:$M67)</f>
        <v>1038</v>
      </c>
      <c r="P67" s="329">
        <f t="shared" si="15"/>
        <v>150</v>
      </c>
      <c r="Q67" s="18" t="str">
        <f>IF(O67&gt;1289,"Yes","NO")</f>
        <v>NO</v>
      </c>
      <c r="R67" s="191" t="str">
        <f>IF(Q67="yes","S","")</f>
        <v/>
      </c>
      <c r="S67" s="398" t="str">
        <f>IF(O67=0," ",IF(P67&lt;&gt;150,"ERROR!"," "))</f>
        <v xml:space="preserve"> </v>
      </c>
    </row>
    <row r="68" spans="2:19" ht="16" thickBot="1" x14ac:dyDescent="0.4">
      <c r="B68" s="461" t="s">
        <v>99</v>
      </c>
      <c r="C68" s="392">
        <v>1765</v>
      </c>
      <c r="D68" s="156" t="s">
        <v>183</v>
      </c>
      <c r="E68" s="288" t="s">
        <v>44</v>
      </c>
      <c r="F68" s="269" t="s">
        <v>7</v>
      </c>
      <c r="G68" s="549"/>
      <c r="H68" s="199">
        <v>170</v>
      </c>
      <c r="I68" s="347">
        <v>160</v>
      </c>
      <c r="J68" s="347">
        <v>297</v>
      </c>
      <c r="K68" s="347">
        <v>176</v>
      </c>
      <c r="L68" s="347">
        <v>147</v>
      </c>
      <c r="M68" s="437"/>
      <c r="N68" s="430">
        <v>41</v>
      </c>
      <c r="O68" s="435">
        <f>SUM(H68:$M68)</f>
        <v>950</v>
      </c>
      <c r="P68" s="327">
        <f t="shared" si="15"/>
        <v>150</v>
      </c>
      <c r="Q68" s="585" t="str">
        <f t="shared" si="16"/>
        <v>NO</v>
      </c>
      <c r="R68" s="584" t="str">
        <f t="shared" si="17"/>
        <v/>
      </c>
      <c r="S68" s="379" t="str">
        <f t="shared" si="7"/>
        <v xml:space="preserve"> </v>
      </c>
    </row>
    <row r="69" spans="2:19" ht="24.75" customHeight="1" thickBot="1" x14ac:dyDescent="0.4">
      <c r="C69" s="473">
        <f>COUNT(C35:C68)</f>
        <v>34</v>
      </c>
      <c r="D69" s="985" t="s">
        <v>22</v>
      </c>
      <c r="E69" s="986"/>
      <c r="F69" s="905" t="s">
        <v>29</v>
      </c>
      <c r="G69" s="907"/>
      <c r="H69" s="896"/>
      <c r="I69" s="896"/>
      <c r="J69" s="896"/>
      <c r="K69" s="896"/>
      <c r="L69" s="896"/>
      <c r="M69" s="896"/>
      <c r="N69" s="896"/>
      <c r="O69" s="896"/>
      <c r="P69" s="907"/>
      <c r="Q69" s="907"/>
      <c r="R69" s="906"/>
    </row>
    <row r="70" spans="2:19" x14ac:dyDescent="0.35">
      <c r="D70" s="364"/>
      <c r="E70" s="285"/>
      <c r="F70" s="274"/>
      <c r="G70" s="503"/>
      <c r="H70" s="170"/>
      <c r="I70" s="170"/>
      <c r="J70" s="170"/>
      <c r="K70" s="170"/>
      <c r="L70" s="170"/>
      <c r="M70" s="170"/>
      <c r="N70" s="503"/>
    </row>
    <row r="71" spans="2:19" ht="9.75" customHeight="1" thickBot="1" x14ac:dyDescent="0.4"/>
    <row r="72" spans="2:19" ht="27.75" customHeight="1" thickBot="1" x14ac:dyDescent="0.4">
      <c r="D72" s="908" t="s">
        <v>15</v>
      </c>
      <c r="E72" s="909"/>
      <c r="F72" s="909"/>
      <c r="G72" s="909"/>
      <c r="H72" s="909"/>
      <c r="I72" s="909"/>
      <c r="J72" s="909"/>
      <c r="K72" s="909"/>
      <c r="L72" s="909"/>
      <c r="M72" s="909"/>
      <c r="N72" s="981"/>
    </row>
    <row r="73" spans="2:19" ht="35.25" customHeight="1" thickBot="1" x14ac:dyDescent="0.4">
      <c r="C73" s="467" t="s">
        <v>1</v>
      </c>
      <c r="D73" s="502" t="s">
        <v>0</v>
      </c>
      <c r="E73" s="280" t="s">
        <v>37</v>
      </c>
      <c r="F73" s="254" t="s">
        <v>52</v>
      </c>
      <c r="G73" s="176"/>
      <c r="H73" s="49" t="s">
        <v>17</v>
      </c>
      <c r="I73" s="70">
        <v>10</v>
      </c>
      <c r="J73" s="70">
        <v>9</v>
      </c>
      <c r="K73" s="70">
        <v>8</v>
      </c>
      <c r="L73" s="70">
        <v>7</v>
      </c>
      <c r="M73" s="60"/>
      <c r="N73" s="140">
        <v>0</v>
      </c>
      <c r="O73" s="28" t="s">
        <v>3</v>
      </c>
      <c r="P73" s="99" t="s">
        <v>26</v>
      </c>
      <c r="Q73" s="151" t="s">
        <v>20</v>
      </c>
      <c r="R73" s="41" t="s">
        <v>21</v>
      </c>
      <c r="S73" s="376" t="s">
        <v>157</v>
      </c>
    </row>
    <row r="74" spans="2:19" x14ac:dyDescent="0.35">
      <c r="B74" s="461" t="s">
        <v>100</v>
      </c>
      <c r="C74" s="479">
        <v>6016</v>
      </c>
      <c r="D74" s="490" t="s">
        <v>143</v>
      </c>
      <c r="E74" s="302" t="s">
        <v>51</v>
      </c>
      <c r="F74" s="265" t="s">
        <v>8</v>
      </c>
      <c r="G74" s="493"/>
      <c r="H74" s="135">
        <v>790</v>
      </c>
      <c r="I74" s="50">
        <v>440</v>
      </c>
      <c r="J74" s="50">
        <v>207</v>
      </c>
      <c r="K74" s="50">
        <v>32</v>
      </c>
      <c r="L74" s="50"/>
      <c r="M74" s="39"/>
      <c r="N74" s="105"/>
      <c r="O74" s="105">
        <f>(H74*10)+(I74*10)+(J74*9)+(K74*8)+(L74*7)+(M74*6)+N74</f>
        <v>14419</v>
      </c>
      <c r="P74" s="178">
        <f>SUM(H74:N74)</f>
        <v>1469</v>
      </c>
      <c r="Q74" s="968"/>
      <c r="R74" s="969"/>
      <c r="S74" s="398" t="str">
        <f>IF(O74=0," ",IF(P74&lt;&gt;150,"ERROR!"," "))</f>
        <v>ERROR!</v>
      </c>
    </row>
    <row r="75" spans="2:19" ht="16" thickBot="1" x14ac:dyDescent="0.4">
      <c r="B75" s="461" t="s">
        <v>100</v>
      </c>
      <c r="C75" s="392">
        <v>6008</v>
      </c>
      <c r="D75" s="156" t="s">
        <v>132</v>
      </c>
      <c r="E75" s="288" t="s">
        <v>51</v>
      </c>
      <c r="F75" s="269" t="s">
        <v>8</v>
      </c>
      <c r="G75" s="511"/>
      <c r="H75" s="58">
        <v>800</v>
      </c>
      <c r="I75" s="1">
        <v>420</v>
      </c>
      <c r="J75" s="1">
        <v>225</v>
      </c>
      <c r="K75" s="1">
        <v>16</v>
      </c>
      <c r="L75" s="1"/>
      <c r="M75" s="10"/>
      <c r="N75" s="100">
        <v>1</v>
      </c>
      <c r="O75" s="435">
        <f>SUM(H75:$M75)</f>
        <v>1461</v>
      </c>
      <c r="P75" s="327">
        <f t="shared" ref="P75:P97" si="18">(H75/10)+(I75/10)+(J75/9)+(K75/8)+(L75/7)+(M75/6)+N75</f>
        <v>150</v>
      </c>
      <c r="Q75" s="970"/>
      <c r="R75" s="971"/>
      <c r="S75" s="378" t="str">
        <f t="shared" ref="S75:S97" si="19">IF(O75=0," ",IF(P75&lt;&gt;150,"ERROR!"," "))</f>
        <v xml:space="preserve"> </v>
      </c>
    </row>
    <row r="76" spans="2:19" x14ac:dyDescent="0.35">
      <c r="B76" s="461" t="s">
        <v>100</v>
      </c>
      <c r="C76" s="469">
        <v>6038</v>
      </c>
      <c r="D76" s="157" t="s">
        <v>164</v>
      </c>
      <c r="E76" s="289" t="s">
        <v>51</v>
      </c>
      <c r="F76" s="270" t="s">
        <v>4</v>
      </c>
      <c r="G76" s="155"/>
      <c r="H76" s="135">
        <v>770</v>
      </c>
      <c r="I76" s="50">
        <v>400</v>
      </c>
      <c r="J76" s="50">
        <v>234</v>
      </c>
      <c r="K76" s="50">
        <v>48</v>
      </c>
      <c r="L76" s="50">
        <v>7</v>
      </c>
      <c r="M76" s="39"/>
      <c r="N76" s="105"/>
      <c r="O76" s="436">
        <f>SUM(H76:$M76)</f>
        <v>1459</v>
      </c>
      <c r="P76" s="330">
        <f t="shared" si="18"/>
        <v>150</v>
      </c>
      <c r="Q76" s="134" t="str">
        <f t="shared" ref="Q76:Q84" si="20">IF(O76&gt;1475,"Yes","NO")</f>
        <v>NO</v>
      </c>
      <c r="R76" s="180" t="str">
        <f t="shared" ref="R76:R84" si="21">IF(Q76="yes","HM","")</f>
        <v/>
      </c>
      <c r="S76" s="444" t="str">
        <f t="shared" si="19"/>
        <v xml:space="preserve"> </v>
      </c>
    </row>
    <row r="77" spans="2:19" x14ac:dyDescent="0.35">
      <c r="B77" s="461" t="s">
        <v>100</v>
      </c>
      <c r="C77" s="395">
        <v>6034</v>
      </c>
      <c r="D77" s="141" t="s">
        <v>149</v>
      </c>
      <c r="E77" s="287" t="s">
        <v>51</v>
      </c>
      <c r="F77" s="268" t="s">
        <v>4</v>
      </c>
      <c r="G77" s="173"/>
      <c r="H77" s="51">
        <v>660</v>
      </c>
      <c r="I77" s="52">
        <v>430</v>
      </c>
      <c r="J77" s="52">
        <v>315</v>
      </c>
      <c r="K77" s="52">
        <v>40</v>
      </c>
      <c r="L77" s="52">
        <v>7</v>
      </c>
      <c r="M77" s="4"/>
      <c r="N77" s="106"/>
      <c r="O77" s="372">
        <f>SUM(H77:$M77)</f>
        <v>1452</v>
      </c>
      <c r="P77" s="326">
        <f t="shared" si="18"/>
        <v>150</v>
      </c>
      <c r="Q77" s="81" t="str">
        <f t="shared" si="20"/>
        <v>NO</v>
      </c>
      <c r="R77" s="130" t="str">
        <f t="shared" si="21"/>
        <v/>
      </c>
      <c r="S77" s="398" t="str">
        <f t="shared" si="19"/>
        <v xml:space="preserve"> </v>
      </c>
    </row>
    <row r="78" spans="2:19" x14ac:dyDescent="0.35">
      <c r="B78" s="461" t="s">
        <v>100</v>
      </c>
      <c r="C78" s="395">
        <v>6027</v>
      </c>
      <c r="D78" s="141" t="s">
        <v>67</v>
      </c>
      <c r="E78" s="287" t="s">
        <v>41</v>
      </c>
      <c r="F78" s="268" t="s">
        <v>4</v>
      </c>
      <c r="G78" s="173"/>
      <c r="H78" s="51">
        <v>570</v>
      </c>
      <c r="I78" s="52">
        <v>480</v>
      </c>
      <c r="J78" s="52">
        <v>351</v>
      </c>
      <c r="K78" s="52">
        <v>48</v>
      </c>
      <c r="L78" s="52"/>
      <c r="M78" s="4"/>
      <c r="N78" s="106"/>
      <c r="O78" s="372">
        <f>SUM(H78:$M78)</f>
        <v>1449</v>
      </c>
      <c r="P78" s="326">
        <f t="shared" si="18"/>
        <v>150</v>
      </c>
      <c r="Q78" s="81" t="str">
        <f t="shared" si="20"/>
        <v>NO</v>
      </c>
      <c r="R78" s="130" t="str">
        <f t="shared" si="21"/>
        <v/>
      </c>
      <c r="S78" s="398" t="str">
        <f t="shared" si="19"/>
        <v xml:space="preserve"> </v>
      </c>
    </row>
    <row r="79" spans="2:19" x14ac:dyDescent="0.35">
      <c r="B79" s="461" t="s">
        <v>100</v>
      </c>
      <c r="C79" s="395">
        <v>1786</v>
      </c>
      <c r="D79" s="141" t="s">
        <v>63</v>
      </c>
      <c r="E79" s="287" t="s">
        <v>49</v>
      </c>
      <c r="F79" s="268" t="s">
        <v>4</v>
      </c>
      <c r="G79" s="173"/>
      <c r="H79" s="51">
        <v>600</v>
      </c>
      <c r="I79" s="52">
        <v>410</v>
      </c>
      <c r="J79" s="52">
        <v>396</v>
      </c>
      <c r="K79" s="52">
        <v>32</v>
      </c>
      <c r="L79" s="52">
        <v>7</v>
      </c>
      <c r="M79" s="4"/>
      <c r="N79" s="106"/>
      <c r="O79" s="372">
        <f>SUM(H79:$M79)</f>
        <v>1445</v>
      </c>
      <c r="P79" s="326">
        <f t="shared" si="18"/>
        <v>150</v>
      </c>
      <c r="Q79" s="81" t="str">
        <f t="shared" si="20"/>
        <v>NO</v>
      </c>
      <c r="R79" s="130" t="str">
        <f t="shared" si="21"/>
        <v/>
      </c>
      <c r="S79" s="398" t="str">
        <f t="shared" si="19"/>
        <v xml:space="preserve"> </v>
      </c>
    </row>
    <row r="80" spans="2:19" x14ac:dyDescent="0.35">
      <c r="B80" s="461" t="s">
        <v>100</v>
      </c>
      <c r="C80" s="395">
        <v>1467</v>
      </c>
      <c r="D80" s="141" t="s">
        <v>179</v>
      </c>
      <c r="E80" s="287" t="s">
        <v>48</v>
      </c>
      <c r="F80" s="268" t="s">
        <v>4</v>
      </c>
      <c r="G80" s="173"/>
      <c r="H80" s="51">
        <v>540</v>
      </c>
      <c r="I80" s="52">
        <v>410</v>
      </c>
      <c r="J80" s="52">
        <v>405</v>
      </c>
      <c r="K80" s="52">
        <v>80</v>
      </c>
      <c r="L80" s="52"/>
      <c r="M80" s="4"/>
      <c r="N80" s="106"/>
      <c r="O80" s="372">
        <f>SUM(H80:$M80)</f>
        <v>1435</v>
      </c>
      <c r="P80" s="326">
        <f>(H80/10)+(I80/10)+(J80/9)+(K80/8)+(L80/7)+(M80/6)+N80</f>
        <v>150</v>
      </c>
      <c r="Q80" s="81" t="str">
        <f>IF(O80&gt;1475,"Yes","NO")</f>
        <v>NO</v>
      </c>
      <c r="R80" s="130" t="str">
        <f>IF(Q80="yes","HM","")</f>
        <v/>
      </c>
      <c r="S80" s="398" t="str">
        <f>IF(O80=0," ",IF(P80&lt;&gt;150,"ERROR!"," "))</f>
        <v xml:space="preserve"> </v>
      </c>
    </row>
    <row r="81" spans="2:19" x14ac:dyDescent="0.35">
      <c r="B81" s="461" t="s">
        <v>100</v>
      </c>
      <c r="C81" s="395">
        <v>786</v>
      </c>
      <c r="D81" s="141" t="s">
        <v>65</v>
      </c>
      <c r="E81" s="287" t="s">
        <v>48</v>
      </c>
      <c r="F81" s="268" t="s">
        <v>4</v>
      </c>
      <c r="G81" s="173"/>
      <c r="H81" s="51">
        <v>550</v>
      </c>
      <c r="I81" s="52">
        <v>470</v>
      </c>
      <c r="J81" s="52">
        <v>360</v>
      </c>
      <c r="K81" s="52">
        <v>16</v>
      </c>
      <c r="L81" s="52"/>
      <c r="M81" s="4"/>
      <c r="N81" s="106">
        <v>6</v>
      </c>
      <c r="O81" s="372">
        <f>SUM(H81:$M81)</f>
        <v>1396</v>
      </c>
      <c r="P81" s="326">
        <f t="shared" si="18"/>
        <v>150</v>
      </c>
      <c r="Q81" s="81" t="str">
        <f t="shared" si="20"/>
        <v>NO</v>
      </c>
      <c r="R81" s="130" t="str">
        <f t="shared" si="21"/>
        <v/>
      </c>
      <c r="S81" s="398" t="str">
        <f t="shared" si="19"/>
        <v xml:space="preserve"> </v>
      </c>
    </row>
    <row r="82" spans="2:19" x14ac:dyDescent="0.35">
      <c r="B82" s="461" t="s">
        <v>100</v>
      </c>
      <c r="C82" s="395">
        <v>1376</v>
      </c>
      <c r="D82" s="141" t="s">
        <v>66</v>
      </c>
      <c r="E82" s="287" t="s">
        <v>49</v>
      </c>
      <c r="F82" s="268" t="s">
        <v>4</v>
      </c>
      <c r="G82" s="173"/>
      <c r="H82" s="51">
        <v>490</v>
      </c>
      <c r="I82" s="52">
        <v>350</v>
      </c>
      <c r="J82" s="52">
        <v>333</v>
      </c>
      <c r="K82" s="52">
        <v>96</v>
      </c>
      <c r="L82" s="52">
        <v>63</v>
      </c>
      <c r="M82" s="4"/>
      <c r="N82" s="106">
        <v>8</v>
      </c>
      <c r="O82" s="372">
        <f>SUM(H82:$M82)</f>
        <v>1332</v>
      </c>
      <c r="P82" s="326">
        <f t="shared" si="18"/>
        <v>150</v>
      </c>
      <c r="Q82" s="81" t="str">
        <f t="shared" si="20"/>
        <v>NO</v>
      </c>
      <c r="R82" s="130" t="str">
        <f t="shared" si="21"/>
        <v/>
      </c>
      <c r="S82" s="398" t="str">
        <f t="shared" si="19"/>
        <v xml:space="preserve"> </v>
      </c>
    </row>
    <row r="83" spans="2:19" ht="16" thickBot="1" x14ac:dyDescent="0.4">
      <c r="B83" s="461" t="s">
        <v>100</v>
      </c>
      <c r="C83" s="395">
        <v>6042</v>
      </c>
      <c r="D83" s="141" t="s">
        <v>162</v>
      </c>
      <c r="E83" s="287" t="s">
        <v>51</v>
      </c>
      <c r="F83" s="268" t="s">
        <v>4</v>
      </c>
      <c r="G83" s="173"/>
      <c r="H83" s="53">
        <v>700</v>
      </c>
      <c r="I83" s="54">
        <v>310</v>
      </c>
      <c r="J83" s="54">
        <v>198</v>
      </c>
      <c r="K83" s="54">
        <v>16</v>
      </c>
      <c r="L83" s="54">
        <v>42</v>
      </c>
      <c r="M83" s="38"/>
      <c r="N83" s="143">
        <v>19</v>
      </c>
      <c r="O83" s="372">
        <f>SUM(H83:$M83)</f>
        <v>1266</v>
      </c>
      <c r="P83" s="326">
        <f>(H83/10)+(I83/10)+(J83/9)+(K83/8)+(L83/7)+(M83/6)+N83</f>
        <v>150</v>
      </c>
      <c r="Q83" s="81" t="str">
        <f>IF(O83&gt;1475,"Yes","NO")</f>
        <v>NO</v>
      </c>
      <c r="R83" s="130" t="str">
        <f>IF(Q83="yes","HM","")</f>
        <v/>
      </c>
      <c r="S83" s="398" t="str">
        <f>IF(O83=0," ",IF(P83&lt;&gt;150,"ERROR!"," "))</f>
        <v xml:space="preserve"> </v>
      </c>
    </row>
    <row r="84" spans="2:19" hidden="1" x14ac:dyDescent="0.35">
      <c r="B84" s="461" t="s">
        <v>100</v>
      </c>
      <c r="C84" s="395">
        <v>516</v>
      </c>
      <c r="D84" s="141" t="s">
        <v>56</v>
      </c>
      <c r="E84" s="287" t="s">
        <v>49</v>
      </c>
      <c r="F84" s="268" t="s">
        <v>4</v>
      </c>
      <c r="G84" s="173"/>
      <c r="H84" s="62"/>
      <c r="I84" s="36"/>
      <c r="J84" s="36"/>
      <c r="K84" s="36"/>
      <c r="L84" s="36"/>
      <c r="M84" s="37"/>
      <c r="N84" s="88"/>
      <c r="O84" s="372">
        <f>SUM(H84:$M84)</f>
        <v>0</v>
      </c>
      <c r="P84" s="326">
        <f t="shared" si="18"/>
        <v>0</v>
      </c>
      <c r="Q84" s="134" t="str">
        <f t="shared" si="20"/>
        <v>NO</v>
      </c>
      <c r="R84" s="130" t="str">
        <f t="shared" si="21"/>
        <v/>
      </c>
      <c r="S84" s="398" t="str">
        <f t="shared" si="19"/>
        <v xml:space="preserve"> </v>
      </c>
    </row>
    <row r="85" spans="2:19" ht="16" hidden="1" thickBot="1" x14ac:dyDescent="0.4">
      <c r="B85" s="461" t="s">
        <v>100</v>
      </c>
      <c r="C85" s="395">
        <v>1299</v>
      </c>
      <c r="D85" s="141" t="s">
        <v>64</v>
      </c>
      <c r="E85" s="287" t="s">
        <v>49</v>
      </c>
      <c r="F85" s="268" t="s">
        <v>4</v>
      </c>
      <c r="G85" s="173"/>
      <c r="H85" s="53"/>
      <c r="I85" s="54"/>
      <c r="J85" s="54"/>
      <c r="K85" s="54"/>
      <c r="L85" s="54"/>
      <c r="M85" s="38"/>
      <c r="N85" s="143"/>
      <c r="O85" s="372">
        <f>SUM(H85:$M85)</f>
        <v>0</v>
      </c>
      <c r="P85" s="326">
        <f t="shared" si="18"/>
        <v>0</v>
      </c>
      <c r="Q85" s="81" t="str">
        <f>IF(O85&gt;1475,"Yes","NO")</f>
        <v>NO</v>
      </c>
      <c r="R85" s="130" t="str">
        <f>IF(Q85="yes","HM","")</f>
        <v/>
      </c>
      <c r="S85" s="398" t="str">
        <f t="shared" si="19"/>
        <v xml:space="preserve"> </v>
      </c>
    </row>
    <row r="86" spans="2:19" x14ac:dyDescent="0.35">
      <c r="B86" s="461" t="s">
        <v>100</v>
      </c>
      <c r="C86" s="475">
        <v>322</v>
      </c>
      <c r="D86" s="541" t="s">
        <v>60</v>
      </c>
      <c r="E86" s="361" t="s">
        <v>48</v>
      </c>
      <c r="F86" s="267" t="s">
        <v>5</v>
      </c>
      <c r="G86" s="172"/>
      <c r="H86" s="62">
        <v>640</v>
      </c>
      <c r="I86" s="36">
        <v>390</v>
      </c>
      <c r="J86" s="36">
        <v>324</v>
      </c>
      <c r="K86" s="36">
        <v>80</v>
      </c>
      <c r="L86" s="36">
        <v>7</v>
      </c>
      <c r="M86" s="37"/>
      <c r="N86" s="88"/>
      <c r="O86" s="434">
        <f>SUM(H86:$M86)</f>
        <v>1441</v>
      </c>
      <c r="P86" s="337">
        <f t="shared" si="18"/>
        <v>150</v>
      </c>
      <c r="Q86" s="40" t="str">
        <f t="shared" ref="Q86:Q94" si="22">IF(O86&gt;1439,"Yes","NO")</f>
        <v>Yes</v>
      </c>
      <c r="R86" s="180" t="str">
        <f t="shared" ref="R86:R96" si="23">IF(Q86="yes","M","")</f>
        <v>M</v>
      </c>
      <c r="S86" s="398" t="str">
        <f t="shared" si="19"/>
        <v xml:space="preserve"> </v>
      </c>
    </row>
    <row r="87" spans="2:19" x14ac:dyDescent="0.35">
      <c r="B87" s="461" t="s">
        <v>100</v>
      </c>
      <c r="C87" s="476">
        <v>13</v>
      </c>
      <c r="D87" s="497" t="s">
        <v>58</v>
      </c>
      <c r="E87" s="293" t="s">
        <v>41</v>
      </c>
      <c r="F87" s="268" t="s">
        <v>5</v>
      </c>
      <c r="G87" s="173"/>
      <c r="H87" s="51">
        <v>590</v>
      </c>
      <c r="I87" s="52">
        <v>380</v>
      </c>
      <c r="J87" s="52">
        <v>351</v>
      </c>
      <c r="K87" s="52">
        <v>96</v>
      </c>
      <c r="L87" s="52">
        <v>7</v>
      </c>
      <c r="M87" s="4"/>
      <c r="N87" s="106">
        <v>1</v>
      </c>
      <c r="O87" s="372">
        <f>SUM(H87:$M87)</f>
        <v>1424</v>
      </c>
      <c r="P87" s="338">
        <f t="shared" si="18"/>
        <v>150</v>
      </c>
      <c r="Q87" s="134" t="str">
        <f t="shared" si="22"/>
        <v>NO</v>
      </c>
      <c r="R87" s="130" t="str">
        <f t="shared" si="23"/>
        <v/>
      </c>
      <c r="S87" s="398" t="str">
        <f t="shared" si="19"/>
        <v xml:space="preserve"> </v>
      </c>
    </row>
    <row r="88" spans="2:19" x14ac:dyDescent="0.35">
      <c r="B88" s="461" t="s">
        <v>100</v>
      </c>
      <c r="C88" s="476">
        <v>6040</v>
      </c>
      <c r="D88" s="543" t="s">
        <v>163</v>
      </c>
      <c r="E88" s="293" t="s">
        <v>51</v>
      </c>
      <c r="F88" s="268" t="s">
        <v>5</v>
      </c>
      <c r="G88" s="173"/>
      <c r="H88" s="51">
        <v>540</v>
      </c>
      <c r="I88" s="52">
        <v>340</v>
      </c>
      <c r="J88" s="52">
        <v>378</v>
      </c>
      <c r="K88" s="52">
        <v>136</v>
      </c>
      <c r="L88" s="52">
        <v>21</v>
      </c>
      <c r="M88" s="4"/>
      <c r="N88" s="106"/>
      <c r="O88" s="372">
        <f>SUM(H88:$M88)</f>
        <v>1415</v>
      </c>
      <c r="P88" s="338">
        <f>(H88/10)+(I88/10)+(J88/9)+(K88/8)+(L88/7)+(M88/6)+N88</f>
        <v>150</v>
      </c>
      <c r="Q88" s="134" t="str">
        <f t="shared" si="22"/>
        <v>NO</v>
      </c>
      <c r="R88" s="130" t="str">
        <f>IF(Q88="yes","M","")</f>
        <v/>
      </c>
      <c r="S88" s="398" t="str">
        <f>IF(O88=0," ",IF(P88&lt;&gt;150,"ERROR!"," "))</f>
        <v xml:space="preserve"> </v>
      </c>
    </row>
    <row r="89" spans="2:19" x14ac:dyDescent="0.35">
      <c r="B89" s="461" t="s">
        <v>100</v>
      </c>
      <c r="C89" s="476">
        <v>1475</v>
      </c>
      <c r="D89" s="543" t="s">
        <v>206</v>
      </c>
      <c r="E89" s="293" t="s">
        <v>48</v>
      </c>
      <c r="F89" s="268" t="s">
        <v>5</v>
      </c>
      <c r="G89" s="173"/>
      <c r="H89" s="51">
        <v>550</v>
      </c>
      <c r="I89" s="52">
        <v>320</v>
      </c>
      <c r="J89" s="52">
        <v>387</v>
      </c>
      <c r="K89" s="52">
        <v>128</v>
      </c>
      <c r="L89" s="52">
        <v>28</v>
      </c>
      <c r="M89" s="4"/>
      <c r="N89" s="106"/>
      <c r="O89" s="372">
        <f>SUM(H89:$M89)</f>
        <v>1413</v>
      </c>
      <c r="P89" s="338">
        <f>(H89/10)+(I89/10)+(J89/9)+(K89/8)+(L89/7)+(M89/6)+N89</f>
        <v>150</v>
      </c>
      <c r="Q89" s="134" t="str">
        <f t="shared" si="22"/>
        <v>NO</v>
      </c>
      <c r="R89" s="130" t="str">
        <f>IF(Q89="yes","M","")</f>
        <v/>
      </c>
      <c r="S89" s="398" t="str">
        <f>IF(O89=0," ",IF(P89&lt;&gt;150,"ERROR!"," "))</f>
        <v xml:space="preserve"> </v>
      </c>
    </row>
    <row r="90" spans="2:19" x14ac:dyDescent="0.35">
      <c r="B90" s="461" t="s">
        <v>100</v>
      </c>
      <c r="C90" s="476">
        <v>6032</v>
      </c>
      <c r="D90" s="497" t="s">
        <v>133</v>
      </c>
      <c r="E90" s="293" t="s">
        <v>51</v>
      </c>
      <c r="F90" s="268" t="s">
        <v>5</v>
      </c>
      <c r="G90" s="173"/>
      <c r="H90" s="51">
        <v>500</v>
      </c>
      <c r="I90" s="52">
        <v>330</v>
      </c>
      <c r="J90" s="52">
        <v>468</v>
      </c>
      <c r="K90" s="52">
        <v>64</v>
      </c>
      <c r="L90" s="52">
        <v>49</v>
      </c>
      <c r="M90" s="4"/>
      <c r="N90" s="106"/>
      <c r="O90" s="372">
        <f>SUM(H90:$M90)</f>
        <v>1411</v>
      </c>
      <c r="P90" s="338">
        <f>(H90/10)+(I90/10)+(J90/9)+(K90/8)+(L90/7)+(M90/6)+N90</f>
        <v>150</v>
      </c>
      <c r="Q90" s="134" t="str">
        <f t="shared" si="22"/>
        <v>NO</v>
      </c>
      <c r="R90" s="130" t="str">
        <f>IF(Q90="yes","M","")</f>
        <v/>
      </c>
      <c r="S90" s="398" t="str">
        <f>IF(O90=0," ",IF(P90&lt;&gt;150,"ERROR!"," "))</f>
        <v xml:space="preserve"> </v>
      </c>
    </row>
    <row r="91" spans="2:19" x14ac:dyDescent="0.35">
      <c r="B91" s="461"/>
      <c r="C91" s="476">
        <v>6044</v>
      </c>
      <c r="D91" s="543" t="s">
        <v>167</v>
      </c>
      <c r="E91" s="293" t="s">
        <v>51</v>
      </c>
      <c r="F91" s="268" t="s">
        <v>5</v>
      </c>
      <c r="G91" s="173"/>
      <c r="H91" s="51">
        <v>510</v>
      </c>
      <c r="I91" s="52">
        <v>380</v>
      </c>
      <c r="J91" s="52">
        <v>369</v>
      </c>
      <c r="K91" s="52">
        <v>80</v>
      </c>
      <c r="L91" s="52">
        <v>70</v>
      </c>
      <c r="M91" s="4"/>
      <c r="N91" s="106"/>
      <c r="O91" s="372">
        <f>SUM(H91:$M91)</f>
        <v>1409</v>
      </c>
      <c r="P91" s="338">
        <f>(H91/10)+(I91/10)+(J91/9)+(K91/8)+(L91/7)+(M91/6)+N91</f>
        <v>150</v>
      </c>
      <c r="Q91" s="134" t="str">
        <f>IF(O91&gt;1439,"Yes","NO")</f>
        <v>NO</v>
      </c>
      <c r="R91" s="130" t="str">
        <f>IF(Q91="yes","M","")</f>
        <v/>
      </c>
      <c r="S91" s="398" t="str">
        <f>IF(O91=0," ",IF(P91&lt;&gt;150,"ERROR!"," "))</f>
        <v xml:space="preserve"> </v>
      </c>
    </row>
    <row r="92" spans="2:19" x14ac:dyDescent="0.35">
      <c r="B92" s="461" t="s">
        <v>100</v>
      </c>
      <c r="C92" s="476">
        <v>6043</v>
      </c>
      <c r="D92" s="543" t="s">
        <v>166</v>
      </c>
      <c r="E92" s="293" t="s">
        <v>51</v>
      </c>
      <c r="F92" s="268" t="s">
        <v>5</v>
      </c>
      <c r="G92" s="173"/>
      <c r="H92" s="51">
        <v>580</v>
      </c>
      <c r="I92" s="52">
        <v>390</v>
      </c>
      <c r="J92" s="52">
        <v>324</v>
      </c>
      <c r="K92" s="52">
        <v>88</v>
      </c>
      <c r="L92" s="52">
        <v>21</v>
      </c>
      <c r="M92" s="4"/>
      <c r="N92" s="106">
        <v>3</v>
      </c>
      <c r="O92" s="372">
        <f>SUM(H92:$M92)</f>
        <v>1403</v>
      </c>
      <c r="P92" s="338">
        <f>(H92/10)+(I92/10)+(J92/9)+(K92/8)+(L92/7)+(M92/6)+N92</f>
        <v>150</v>
      </c>
      <c r="Q92" s="134" t="str">
        <f t="shared" si="22"/>
        <v>NO</v>
      </c>
      <c r="R92" s="130" t="str">
        <f>IF(Q92="yes","M","")</f>
        <v/>
      </c>
      <c r="S92" s="398" t="str">
        <f>IF(O92=0," ",IF(P92&lt;&gt;150,"ERROR!"," "))</f>
        <v xml:space="preserve"> </v>
      </c>
    </row>
    <row r="93" spans="2:19" x14ac:dyDescent="0.35">
      <c r="B93" s="461" t="s">
        <v>100</v>
      </c>
      <c r="C93" s="476">
        <v>1128</v>
      </c>
      <c r="D93" s="497" t="s">
        <v>161</v>
      </c>
      <c r="E93" s="293" t="s">
        <v>41</v>
      </c>
      <c r="F93" s="268" t="s">
        <v>5</v>
      </c>
      <c r="G93" s="173"/>
      <c r="H93" s="51">
        <v>340</v>
      </c>
      <c r="I93" s="52">
        <v>480</v>
      </c>
      <c r="J93" s="52">
        <v>414</v>
      </c>
      <c r="K93" s="52">
        <v>96</v>
      </c>
      <c r="L93" s="52">
        <v>21</v>
      </c>
      <c r="M93" s="4"/>
      <c r="N93" s="106">
        <v>7</v>
      </c>
      <c r="O93" s="372">
        <f>SUM(H93:$M93)</f>
        <v>1351</v>
      </c>
      <c r="P93" s="338">
        <f t="shared" si="18"/>
        <v>150</v>
      </c>
      <c r="Q93" s="134" t="str">
        <f t="shared" si="22"/>
        <v>NO</v>
      </c>
      <c r="R93" s="130" t="str">
        <f t="shared" si="23"/>
        <v/>
      </c>
      <c r="S93" s="398" t="str">
        <f t="shared" si="19"/>
        <v xml:space="preserve"> </v>
      </c>
    </row>
    <row r="94" spans="2:19" ht="16" thickBot="1" x14ac:dyDescent="0.4">
      <c r="B94" s="461" t="s">
        <v>100</v>
      </c>
      <c r="C94" s="480">
        <v>6045</v>
      </c>
      <c r="D94" s="540" t="s">
        <v>168</v>
      </c>
      <c r="E94" s="295" t="s">
        <v>51</v>
      </c>
      <c r="F94" s="269" t="s">
        <v>5</v>
      </c>
      <c r="G94" s="549"/>
      <c r="H94" s="53">
        <v>290</v>
      </c>
      <c r="I94" s="54">
        <v>370</v>
      </c>
      <c r="J94" s="54">
        <v>468</v>
      </c>
      <c r="K94" s="54">
        <v>160</v>
      </c>
      <c r="L94" s="54">
        <v>35</v>
      </c>
      <c r="M94" s="38"/>
      <c r="N94" s="143">
        <v>7</v>
      </c>
      <c r="O94" s="435">
        <f>SUM(H94:$M94)</f>
        <v>1323</v>
      </c>
      <c r="P94" s="441">
        <f t="shared" si="18"/>
        <v>150</v>
      </c>
      <c r="Q94" s="375" t="str">
        <f t="shared" si="22"/>
        <v>NO</v>
      </c>
      <c r="R94" s="185" t="str">
        <f t="shared" si="23"/>
        <v/>
      </c>
      <c r="S94" s="398" t="str">
        <f t="shared" si="19"/>
        <v xml:space="preserve"> </v>
      </c>
    </row>
    <row r="95" spans="2:19" hidden="1" x14ac:dyDescent="0.35">
      <c r="B95" s="228" t="s">
        <v>100</v>
      </c>
      <c r="C95" s="478"/>
      <c r="D95" s="491"/>
      <c r="E95" s="294"/>
      <c r="F95" s="275" t="s">
        <v>6</v>
      </c>
      <c r="G95" s="503"/>
      <c r="H95" s="135"/>
      <c r="I95" s="50"/>
      <c r="J95" s="50"/>
      <c r="K95" s="50"/>
      <c r="L95" s="50"/>
      <c r="M95" s="39"/>
      <c r="N95" s="105"/>
      <c r="O95" s="434">
        <f>SUM(H95:$M95)</f>
        <v>0</v>
      </c>
      <c r="P95" s="343">
        <f t="shared" si="18"/>
        <v>0</v>
      </c>
      <c r="Q95" s="442" t="str">
        <f>IF(O95&gt;1379,"Yes","NO")</f>
        <v>NO</v>
      </c>
      <c r="R95" s="180" t="str">
        <f t="shared" si="23"/>
        <v/>
      </c>
      <c r="S95" s="398" t="str">
        <f t="shared" si="19"/>
        <v xml:space="preserve"> </v>
      </c>
    </row>
    <row r="96" spans="2:19" ht="16" hidden="1" thickBot="1" x14ac:dyDescent="0.4">
      <c r="B96" s="228" t="s">
        <v>100</v>
      </c>
      <c r="C96" s="480"/>
      <c r="D96" s="495"/>
      <c r="E96" s="295"/>
      <c r="F96" s="269" t="s">
        <v>6</v>
      </c>
      <c r="G96" s="511"/>
      <c r="H96" s="53"/>
      <c r="I96" s="54"/>
      <c r="J96" s="54"/>
      <c r="K96" s="54"/>
      <c r="L96" s="54"/>
      <c r="M96" s="38"/>
      <c r="N96" s="143"/>
      <c r="O96" s="435">
        <f>SUM(H96:$M96)</f>
        <v>0</v>
      </c>
      <c r="P96" s="339">
        <f t="shared" si="18"/>
        <v>0</v>
      </c>
      <c r="Q96" s="111" t="str">
        <f>IF(O96&gt;1379,"Yes","NO")</f>
        <v>NO</v>
      </c>
      <c r="R96" s="131" t="str">
        <f t="shared" si="23"/>
        <v/>
      </c>
      <c r="S96" s="398" t="str">
        <f t="shared" si="19"/>
        <v xml:space="preserve"> </v>
      </c>
    </row>
    <row r="97" spans="2:19" ht="16" thickBot="1" x14ac:dyDescent="0.4">
      <c r="B97" s="461" t="s">
        <v>100</v>
      </c>
      <c r="C97" s="478">
        <v>1233</v>
      </c>
      <c r="D97" s="489" t="s">
        <v>126</v>
      </c>
      <c r="E97" s="296" t="s">
        <v>43</v>
      </c>
      <c r="F97" s="265" t="s">
        <v>7</v>
      </c>
      <c r="G97" s="502"/>
      <c r="H97" s="514">
        <v>220</v>
      </c>
      <c r="I97" s="8">
        <v>320</v>
      </c>
      <c r="J97" s="8">
        <v>387</v>
      </c>
      <c r="K97" s="8">
        <v>224</v>
      </c>
      <c r="L97" s="8">
        <v>112</v>
      </c>
      <c r="M97" s="15"/>
      <c r="N97" s="107">
        <v>9</v>
      </c>
      <c r="O97" s="515">
        <f>SUM(H97:$M97)</f>
        <v>1263</v>
      </c>
      <c r="P97" s="516">
        <f t="shared" si="18"/>
        <v>150</v>
      </c>
      <c r="Q97" s="500" t="str">
        <f>IF(O97&gt;1289,"Yes","NO")</f>
        <v>NO</v>
      </c>
      <c r="R97" s="208" t="str">
        <f>IF(Q97="yes","G","")</f>
        <v/>
      </c>
      <c r="S97" s="379" t="str">
        <f t="shared" si="19"/>
        <v xml:space="preserve"> </v>
      </c>
    </row>
    <row r="98" spans="2:19" ht="24.75" customHeight="1" thickBot="1" x14ac:dyDescent="0.4">
      <c r="C98" s="473">
        <f>COUNT(C74:C97)</f>
        <v>22</v>
      </c>
      <c r="D98" s="1002" t="s">
        <v>22</v>
      </c>
      <c r="E98" s="1003"/>
      <c r="F98" s="905" t="s">
        <v>29</v>
      </c>
      <c r="G98" s="907"/>
      <c r="H98" s="896"/>
      <c r="I98" s="896"/>
      <c r="J98" s="896"/>
      <c r="K98" s="896"/>
      <c r="L98" s="896"/>
      <c r="M98" s="896"/>
      <c r="N98" s="896"/>
      <c r="O98" s="896"/>
      <c r="P98" s="896"/>
      <c r="Q98" s="896"/>
      <c r="R98" s="897"/>
    </row>
    <row r="100" spans="2:19" ht="9.75" customHeight="1" thickBot="1" x14ac:dyDescent="0.4"/>
    <row r="101" spans="2:19" s="530" customFormat="1" ht="29.25" customHeight="1" thickBot="1" x14ac:dyDescent="0.4">
      <c r="B101" s="982" t="str">
        <f>B2</f>
        <v>SOUTH AFRICAN PPC  CHAMPIONSHIPS - SANDF EEUFEES RANGE - 22nd TO 24th MARCH, 2019.</v>
      </c>
      <c r="C101" s="983"/>
      <c r="D101" s="983"/>
      <c r="E101" s="983"/>
      <c r="F101" s="983"/>
      <c r="G101" s="983"/>
      <c r="H101" s="983"/>
      <c r="I101" s="983"/>
      <c r="J101" s="983"/>
      <c r="K101" s="983"/>
      <c r="L101" s="983"/>
      <c r="M101" s="983"/>
      <c r="N101" s="983"/>
      <c r="O101" s="983"/>
      <c r="P101" s="983"/>
      <c r="Q101" s="983"/>
      <c r="R101" s="984"/>
    </row>
    <row r="102" spans="2:19" ht="15" customHeight="1" thickBot="1" x14ac:dyDescent="0.4">
      <c r="D102" s="277"/>
      <c r="G102" s="277"/>
      <c r="H102" s="92"/>
      <c r="I102" s="92"/>
      <c r="J102" s="92"/>
      <c r="K102" s="92"/>
      <c r="L102" s="92"/>
      <c r="M102" s="92"/>
      <c r="N102" s="92"/>
      <c r="O102" s="92"/>
      <c r="P102" s="277"/>
      <c r="Q102" s="26"/>
    </row>
    <row r="103" spans="2:19" s="308" customFormat="1" ht="27.75" customHeight="1" thickBot="1" x14ac:dyDescent="0.4">
      <c r="C103" s="951" t="str">
        <f>C4</f>
        <v>PPC EVENT RESULTS - MARCH, 2019</v>
      </c>
      <c r="D103" s="952"/>
      <c r="E103" s="952"/>
      <c r="F103" s="952"/>
      <c r="G103" s="952"/>
      <c r="H103" s="952"/>
      <c r="I103" s="952"/>
      <c r="J103" s="952"/>
      <c r="K103" s="952"/>
      <c r="L103" s="952"/>
      <c r="M103" s="952"/>
      <c r="N103" s="952"/>
      <c r="O103" s="952"/>
      <c r="P103" s="952"/>
      <c r="Q103" s="952"/>
      <c r="R103" s="953"/>
    </row>
    <row r="104" spans="2:19" ht="15" customHeight="1" thickBot="1" x14ac:dyDescent="0.4"/>
    <row r="105" spans="2:19" ht="24" customHeight="1" thickBot="1" x14ac:dyDescent="0.4">
      <c r="D105" s="987" t="s">
        <v>78</v>
      </c>
      <c r="E105" s="988"/>
      <c r="F105" s="988"/>
      <c r="G105" s="988"/>
      <c r="H105" s="988"/>
      <c r="I105" s="988"/>
      <c r="J105" s="988"/>
      <c r="K105" s="988"/>
      <c r="L105" s="988"/>
      <c r="M105" s="988"/>
      <c r="N105" s="989"/>
    </row>
    <row r="106" spans="2:19" ht="36" customHeight="1" thickBot="1" x14ac:dyDescent="0.4">
      <c r="C106" s="467" t="s">
        <v>1</v>
      </c>
      <c r="D106" s="502" t="s">
        <v>0</v>
      </c>
      <c r="E106" s="297" t="s">
        <v>37</v>
      </c>
      <c r="F106" s="254" t="s">
        <v>52</v>
      </c>
      <c r="G106" s="176"/>
      <c r="H106" s="49" t="s">
        <v>17</v>
      </c>
      <c r="I106" s="70">
        <v>10</v>
      </c>
      <c r="J106" s="70">
        <v>9</v>
      </c>
      <c r="K106" s="70">
        <v>8</v>
      </c>
      <c r="L106" s="70">
        <v>7</v>
      </c>
      <c r="M106" s="60">
        <v>6</v>
      </c>
      <c r="N106" s="140">
        <v>0</v>
      </c>
      <c r="O106" s="140" t="s">
        <v>3</v>
      </c>
      <c r="P106" s="98" t="s">
        <v>26</v>
      </c>
      <c r="Q106" s="153" t="s">
        <v>20</v>
      </c>
      <c r="R106" s="510" t="s">
        <v>21</v>
      </c>
      <c r="S106" s="376" t="s">
        <v>157</v>
      </c>
    </row>
    <row r="107" spans="2:19" hidden="1" x14ac:dyDescent="0.35">
      <c r="B107" s="228" t="s">
        <v>101</v>
      </c>
      <c r="C107" s="475"/>
      <c r="D107" s="496"/>
      <c r="E107" s="281"/>
      <c r="F107" s="252" t="s">
        <v>8</v>
      </c>
      <c r="G107" s="342"/>
      <c r="H107" s="135"/>
      <c r="I107" s="50"/>
      <c r="J107" s="50"/>
      <c r="K107" s="50"/>
      <c r="L107" s="50"/>
      <c r="M107" s="39"/>
      <c r="N107" s="105"/>
      <c r="O107" s="434">
        <f>SUM(H107:$M107)</f>
        <v>0</v>
      </c>
      <c r="P107" s="328">
        <f>(H107/10)+(I107/10)+(J107/9)+(K107/8)+(L107/7)+(M107/6)</f>
        <v>0</v>
      </c>
      <c r="Q107" s="998"/>
      <c r="R107" s="999"/>
      <c r="S107" s="398" t="str">
        <f>IF(O107=0," ",IF(P107&lt;&gt;60,"ERROR!"," "))</f>
        <v xml:space="preserve"> </v>
      </c>
    </row>
    <row r="108" spans="2:19" ht="16" thickBot="1" x14ac:dyDescent="0.4">
      <c r="B108" s="461" t="s">
        <v>101</v>
      </c>
      <c r="C108" s="480">
        <v>6016</v>
      </c>
      <c r="D108" s="495" t="s">
        <v>143</v>
      </c>
      <c r="E108" s="283" t="s">
        <v>51</v>
      </c>
      <c r="F108" s="272" t="s">
        <v>8</v>
      </c>
      <c r="G108" s="597"/>
      <c r="H108" s="53">
        <v>250</v>
      </c>
      <c r="I108" s="54">
        <v>150</v>
      </c>
      <c r="J108" s="54">
        <v>135</v>
      </c>
      <c r="K108" s="54">
        <v>40</v>
      </c>
      <c r="L108" s="54"/>
      <c r="M108" s="38"/>
      <c r="N108" s="143"/>
      <c r="O108" s="105">
        <f>(H108*10)+(I108*10)+(J108*9)+(K108*8)+(L108*7)+(M108*6)+N108</f>
        <v>5535</v>
      </c>
      <c r="P108" s="178">
        <f>SUM(H108:N108)</f>
        <v>575</v>
      </c>
      <c r="Q108" s="1000"/>
      <c r="R108" s="1001"/>
      <c r="S108" s="378" t="str">
        <f>IF(O108=0," ",IF(P108&lt;&gt;60,"ERROR!"," "))</f>
        <v>ERROR!</v>
      </c>
    </row>
    <row r="109" spans="2:19" hidden="1" x14ac:dyDescent="0.35">
      <c r="B109" s="461" t="s">
        <v>101</v>
      </c>
      <c r="C109" s="475">
        <v>1376</v>
      </c>
      <c r="D109" s="496" t="s">
        <v>66</v>
      </c>
      <c r="E109" s="281" t="s">
        <v>49</v>
      </c>
      <c r="F109" s="252" t="s">
        <v>4</v>
      </c>
      <c r="G109" s="342"/>
      <c r="H109" s="135"/>
      <c r="I109" s="50"/>
      <c r="J109" s="50"/>
      <c r="K109" s="50"/>
      <c r="L109" s="50"/>
      <c r="M109" s="39"/>
      <c r="N109" s="105"/>
      <c r="O109" s="434">
        <f>SUM(H109:$M109)</f>
        <v>0</v>
      </c>
      <c r="P109" s="328">
        <f t="shared" ref="P109:P121" si="24">(H109/10)+(I109/10)+(J109/9)+(K109/8)+(L109/7)+(M109/6)+N109</f>
        <v>0</v>
      </c>
      <c r="Q109" s="17" t="str">
        <f>IF(O109&gt;589,"Yes","NO")</f>
        <v>NO</v>
      </c>
      <c r="R109" s="180" t="str">
        <f>IF(Q109="yes","HM","")</f>
        <v/>
      </c>
      <c r="S109" s="378" t="str">
        <f t="shared" ref="S109:S119" si="25">IF(O109=0," ",IF(P109&lt;&gt;60,"ERROR!"," "))</f>
        <v xml:space="preserve"> </v>
      </c>
    </row>
    <row r="110" spans="2:19" x14ac:dyDescent="0.35">
      <c r="B110" s="461" t="s">
        <v>101</v>
      </c>
      <c r="C110" s="476">
        <v>1786</v>
      </c>
      <c r="D110" s="497" t="s">
        <v>63</v>
      </c>
      <c r="E110" s="282" t="s">
        <v>49</v>
      </c>
      <c r="F110" s="253" t="s">
        <v>4</v>
      </c>
      <c r="G110" s="507"/>
      <c r="H110" s="51">
        <v>170</v>
      </c>
      <c r="I110" s="52">
        <v>120</v>
      </c>
      <c r="J110" s="52">
        <v>225</v>
      </c>
      <c r="K110" s="52">
        <v>32</v>
      </c>
      <c r="L110" s="52">
        <v>14</v>
      </c>
      <c r="M110" s="4"/>
      <c r="N110" s="106"/>
      <c r="O110" s="372">
        <f>SUM(H110:$M110)</f>
        <v>561</v>
      </c>
      <c r="P110" s="326">
        <f t="shared" si="24"/>
        <v>60</v>
      </c>
      <c r="Q110" s="67" t="str">
        <f>IF(O110&gt;589,"Yes","NO")</f>
        <v>NO</v>
      </c>
      <c r="R110" s="130" t="str">
        <f>IF(Q110="yes","HM","")</f>
        <v/>
      </c>
      <c r="S110" s="378" t="str">
        <f t="shared" si="25"/>
        <v xml:space="preserve"> </v>
      </c>
    </row>
    <row r="111" spans="2:19" x14ac:dyDescent="0.35">
      <c r="B111" s="461" t="s">
        <v>101</v>
      </c>
      <c r="C111" s="476">
        <v>6034</v>
      </c>
      <c r="D111" s="69" t="s">
        <v>149</v>
      </c>
      <c r="E111" s="291" t="s">
        <v>51</v>
      </c>
      <c r="F111" s="255" t="s">
        <v>4</v>
      </c>
      <c r="G111" s="341"/>
      <c r="H111" s="58">
        <v>160</v>
      </c>
      <c r="I111" s="1">
        <v>170</v>
      </c>
      <c r="J111" s="1">
        <v>171</v>
      </c>
      <c r="K111" s="1">
        <v>16</v>
      </c>
      <c r="L111" s="1">
        <v>35</v>
      </c>
      <c r="M111" s="10"/>
      <c r="N111" s="100">
        <v>1</v>
      </c>
      <c r="O111" s="423">
        <f>SUM(H111:$M111)</f>
        <v>552</v>
      </c>
      <c r="P111" s="329">
        <f t="shared" si="24"/>
        <v>60</v>
      </c>
      <c r="Q111" s="18" t="str">
        <f>IF(O111&gt;589,"Yes","NO")</f>
        <v>NO</v>
      </c>
      <c r="R111" s="130" t="str">
        <f>IF(Q111="yes","HM","")</f>
        <v/>
      </c>
      <c r="S111" s="378" t="str">
        <f t="shared" si="25"/>
        <v xml:space="preserve"> </v>
      </c>
    </row>
    <row r="112" spans="2:19" ht="16" thickBot="1" x14ac:dyDescent="0.4">
      <c r="B112" s="228" t="s">
        <v>101</v>
      </c>
      <c r="C112" s="476">
        <v>516</v>
      </c>
      <c r="D112" s="142" t="s">
        <v>56</v>
      </c>
      <c r="E112" s="283" t="s">
        <v>49</v>
      </c>
      <c r="F112" s="272" t="s">
        <v>4</v>
      </c>
      <c r="G112" s="508"/>
      <c r="H112" s="53">
        <v>150</v>
      </c>
      <c r="I112" s="54">
        <v>140</v>
      </c>
      <c r="J112" s="54">
        <v>180</v>
      </c>
      <c r="K112" s="54">
        <v>64</v>
      </c>
      <c r="L112" s="54">
        <v>14</v>
      </c>
      <c r="M112" s="38"/>
      <c r="N112" s="143">
        <v>1</v>
      </c>
      <c r="O112" s="435">
        <f>SUM(H112:$M112)</f>
        <v>548</v>
      </c>
      <c r="P112" s="327">
        <f t="shared" si="24"/>
        <v>60</v>
      </c>
      <c r="Q112" s="19" t="str">
        <f>IF(O112&gt;589,"Yes","NO")</f>
        <v>NO</v>
      </c>
      <c r="R112" s="131" t="str">
        <f>IF(Q112="yes","HM","")</f>
        <v/>
      </c>
      <c r="S112" s="378" t="str">
        <f t="shared" si="25"/>
        <v xml:space="preserve"> </v>
      </c>
    </row>
    <row r="113" spans="2:19" x14ac:dyDescent="0.35">
      <c r="B113" s="461" t="s">
        <v>101</v>
      </c>
      <c r="C113" s="475">
        <v>786</v>
      </c>
      <c r="D113" s="68" t="s">
        <v>65</v>
      </c>
      <c r="E113" s="284" t="s">
        <v>48</v>
      </c>
      <c r="F113" s="273" t="s">
        <v>5</v>
      </c>
      <c r="G113" s="561"/>
      <c r="H113" s="62">
        <v>240</v>
      </c>
      <c r="I113" s="36">
        <v>180</v>
      </c>
      <c r="J113" s="36">
        <v>117</v>
      </c>
      <c r="K113" s="36">
        <v>40</v>
      </c>
      <c r="L113" s="36"/>
      <c r="M113" s="37"/>
      <c r="N113" s="88"/>
      <c r="O113" s="436">
        <f>SUM(H113:$M113)</f>
        <v>577</v>
      </c>
      <c r="P113" s="205">
        <f t="shared" si="24"/>
        <v>60</v>
      </c>
      <c r="Q113" s="608" t="str">
        <f t="shared" ref="Q113:Q118" si="26">IF(O113&gt;575,"Yes","NO")</f>
        <v>Yes</v>
      </c>
      <c r="R113" s="609" t="str">
        <f t="shared" ref="R113:R118" si="27">IF(Q113="yes","M","")</f>
        <v>M</v>
      </c>
      <c r="S113" s="378" t="str">
        <f t="shared" si="25"/>
        <v xml:space="preserve"> </v>
      </c>
    </row>
    <row r="114" spans="2:19" x14ac:dyDescent="0.35">
      <c r="B114" s="461" t="s">
        <v>101</v>
      </c>
      <c r="C114" s="477">
        <v>1467</v>
      </c>
      <c r="D114" s="69" t="s">
        <v>179</v>
      </c>
      <c r="E114" s="291" t="s">
        <v>48</v>
      </c>
      <c r="F114" s="255" t="s">
        <v>5</v>
      </c>
      <c r="G114" s="507"/>
      <c r="H114" s="51">
        <v>240</v>
      </c>
      <c r="I114" s="52">
        <v>100</v>
      </c>
      <c r="J114" s="52">
        <v>117</v>
      </c>
      <c r="K114" s="52">
        <v>64</v>
      </c>
      <c r="L114" s="52">
        <v>35</v>
      </c>
      <c r="M114" s="4"/>
      <c r="N114" s="106"/>
      <c r="O114" s="372">
        <f>SUM(H114:$M114)</f>
        <v>556</v>
      </c>
      <c r="P114" s="205">
        <f t="shared" si="24"/>
        <v>60</v>
      </c>
      <c r="Q114" s="206" t="str">
        <f t="shared" si="26"/>
        <v>NO</v>
      </c>
      <c r="R114" s="566" t="str">
        <f t="shared" si="27"/>
        <v/>
      </c>
      <c r="S114" s="378" t="str">
        <f t="shared" si="25"/>
        <v xml:space="preserve"> </v>
      </c>
    </row>
    <row r="115" spans="2:19" x14ac:dyDescent="0.35">
      <c r="B115" s="461"/>
      <c r="C115" s="476">
        <v>322</v>
      </c>
      <c r="D115" s="560" t="s">
        <v>60</v>
      </c>
      <c r="E115" s="282" t="s">
        <v>48</v>
      </c>
      <c r="F115" s="264" t="s">
        <v>5</v>
      </c>
      <c r="G115" s="562"/>
      <c r="H115" s="51">
        <v>130</v>
      </c>
      <c r="I115" s="52">
        <v>160</v>
      </c>
      <c r="J115" s="52">
        <v>189</v>
      </c>
      <c r="K115" s="52">
        <v>48</v>
      </c>
      <c r="L115" s="52">
        <v>28</v>
      </c>
      <c r="M115" s="4"/>
      <c r="N115" s="106"/>
      <c r="O115" s="372">
        <f>SUM(H115:$M115)</f>
        <v>555</v>
      </c>
      <c r="P115" s="205">
        <f t="shared" si="24"/>
        <v>60</v>
      </c>
      <c r="Q115" s="206" t="str">
        <f t="shared" si="26"/>
        <v>NO</v>
      </c>
      <c r="R115" s="195" t="str">
        <f t="shared" si="27"/>
        <v/>
      </c>
      <c r="S115" s="378" t="str">
        <f>IF(O115=0," ",IF(P115&lt;&gt;60,"ERROR!"," "))</f>
        <v xml:space="preserve"> </v>
      </c>
    </row>
    <row r="116" spans="2:19" x14ac:dyDescent="0.35">
      <c r="B116" s="461"/>
      <c r="C116" s="476">
        <v>6040</v>
      </c>
      <c r="D116" s="532" t="s">
        <v>212</v>
      </c>
      <c r="E116" s="282" t="s">
        <v>51</v>
      </c>
      <c r="F116" s="253" t="s">
        <v>5</v>
      </c>
      <c r="G116" s="533"/>
      <c r="H116" s="51">
        <v>220</v>
      </c>
      <c r="I116" s="52">
        <v>120</v>
      </c>
      <c r="J116" s="52">
        <v>144</v>
      </c>
      <c r="K116" s="52">
        <v>48</v>
      </c>
      <c r="L116" s="52">
        <v>7</v>
      </c>
      <c r="M116" s="4"/>
      <c r="N116" s="106">
        <v>3</v>
      </c>
      <c r="O116" s="372">
        <f>SUM(H116:$M116)</f>
        <v>539</v>
      </c>
      <c r="P116" s="205">
        <f t="shared" si="24"/>
        <v>60</v>
      </c>
      <c r="Q116" s="206" t="str">
        <f t="shared" si="26"/>
        <v>NO</v>
      </c>
      <c r="R116" s="195" t="str">
        <f t="shared" si="27"/>
        <v/>
      </c>
      <c r="S116" s="378" t="str">
        <f>IF(O116=0," ",IF(P116&lt;&gt;60,"ERROR!"," "))</f>
        <v xml:space="preserve"> </v>
      </c>
    </row>
    <row r="117" spans="2:19" x14ac:dyDescent="0.35">
      <c r="B117" s="461" t="s">
        <v>101</v>
      </c>
      <c r="C117" s="476">
        <v>13</v>
      </c>
      <c r="D117" s="560" t="s">
        <v>58</v>
      </c>
      <c r="E117" s="282" t="s">
        <v>41</v>
      </c>
      <c r="F117" s="253" t="s">
        <v>5</v>
      </c>
      <c r="G117" s="562"/>
      <c r="H117" s="51">
        <v>80</v>
      </c>
      <c r="I117" s="52">
        <v>70</v>
      </c>
      <c r="J117" s="52">
        <v>234</v>
      </c>
      <c r="K117" s="52">
        <v>72</v>
      </c>
      <c r="L117" s="52">
        <v>49</v>
      </c>
      <c r="M117" s="4"/>
      <c r="N117" s="106">
        <v>3</v>
      </c>
      <c r="O117" s="372">
        <f>SUM(H117:$M117)</f>
        <v>505</v>
      </c>
      <c r="P117" s="205">
        <f t="shared" si="24"/>
        <v>60</v>
      </c>
      <c r="Q117" s="206" t="str">
        <f t="shared" si="26"/>
        <v>NO</v>
      </c>
      <c r="R117" s="195" t="str">
        <f t="shared" si="27"/>
        <v/>
      </c>
      <c r="S117" s="378" t="str">
        <f t="shared" si="25"/>
        <v xml:space="preserve"> </v>
      </c>
    </row>
    <row r="118" spans="2:19" ht="16" thickBot="1" x14ac:dyDescent="0.4">
      <c r="B118" s="461" t="s">
        <v>101</v>
      </c>
      <c r="C118" s="476">
        <v>6045</v>
      </c>
      <c r="D118" s="142" t="s">
        <v>168</v>
      </c>
      <c r="E118" s="283" t="s">
        <v>51</v>
      </c>
      <c r="F118" s="272" t="s">
        <v>5</v>
      </c>
      <c r="G118" s="597"/>
      <c r="H118" s="53">
        <v>80</v>
      </c>
      <c r="I118" s="54">
        <v>130</v>
      </c>
      <c r="J118" s="54">
        <v>162</v>
      </c>
      <c r="K118" s="54">
        <v>72</v>
      </c>
      <c r="L118" s="54">
        <v>28</v>
      </c>
      <c r="M118" s="38"/>
      <c r="N118" s="143">
        <v>8</v>
      </c>
      <c r="O118" s="435">
        <f>SUM(H118:$M118)</f>
        <v>472</v>
      </c>
      <c r="P118" s="189">
        <f t="shared" si="24"/>
        <v>60</v>
      </c>
      <c r="Q118" s="485" t="str">
        <f t="shared" si="26"/>
        <v>NO</v>
      </c>
      <c r="R118" s="131" t="str">
        <f t="shared" si="27"/>
        <v/>
      </c>
      <c r="S118" s="378" t="str">
        <f t="shared" si="25"/>
        <v xml:space="preserve"> </v>
      </c>
    </row>
    <row r="119" spans="2:19" hidden="1" x14ac:dyDescent="0.35">
      <c r="B119" s="461" t="s">
        <v>101</v>
      </c>
      <c r="C119" s="475"/>
      <c r="D119" s="496"/>
      <c r="E119" s="281"/>
      <c r="F119" s="252" t="s">
        <v>6</v>
      </c>
      <c r="G119" s="342"/>
      <c r="H119" s="135"/>
      <c r="I119" s="50"/>
      <c r="J119" s="50"/>
      <c r="K119" s="50"/>
      <c r="L119" s="50"/>
      <c r="M119" s="39"/>
      <c r="N119" s="140"/>
      <c r="O119" s="91">
        <f>SUM(H119:$M119)</f>
        <v>0</v>
      </c>
      <c r="P119" s="607">
        <f t="shared" si="24"/>
        <v>0</v>
      </c>
      <c r="Q119" s="2" t="str">
        <f>IF(O120&gt;551,"Yes","NO")</f>
        <v>NO</v>
      </c>
      <c r="R119" s="184" t="str">
        <f>IF(Q119="yes",G,"")</f>
        <v/>
      </c>
      <c r="S119" s="398" t="str">
        <f t="shared" si="25"/>
        <v xml:space="preserve"> </v>
      </c>
    </row>
    <row r="120" spans="2:19" ht="16" hidden="1" thickBot="1" x14ac:dyDescent="0.4">
      <c r="B120" s="228" t="s">
        <v>101</v>
      </c>
      <c r="C120" s="480"/>
      <c r="D120" s="558"/>
      <c r="E120" s="283"/>
      <c r="F120" s="272" t="s">
        <v>6</v>
      </c>
      <c r="G120" s="563"/>
      <c r="H120" s="53"/>
      <c r="I120" s="54"/>
      <c r="J120" s="54"/>
      <c r="K120" s="54"/>
      <c r="L120" s="54"/>
      <c r="M120" s="38"/>
      <c r="N120" s="143"/>
      <c r="O120" s="435">
        <f>SUM(H120:$M120)</f>
        <v>0</v>
      </c>
      <c r="P120" s="189">
        <f t="shared" si="24"/>
        <v>0</v>
      </c>
      <c r="Q120" s="54" t="str">
        <f>IF(O121&gt;551,"Yes","NO")</f>
        <v>NO</v>
      </c>
      <c r="R120" s="190" t="str">
        <f>IF(Q120="yes",G,"")</f>
        <v/>
      </c>
      <c r="S120" s="379" t="str">
        <f>IF(O120=0," ",IF(P120&lt;&gt;60,"ERROR!"," "))</f>
        <v xml:space="preserve"> </v>
      </c>
    </row>
    <row r="121" spans="2:19" ht="16" thickBot="1" x14ac:dyDescent="0.4">
      <c r="B121" s="461" t="s">
        <v>101</v>
      </c>
      <c r="C121" s="471">
        <v>1233</v>
      </c>
      <c r="D121" s="556" t="s">
        <v>126</v>
      </c>
      <c r="E121" s="304" t="s">
        <v>43</v>
      </c>
      <c r="F121" s="536" t="s">
        <v>7</v>
      </c>
      <c r="G121" s="557"/>
      <c r="H121" s="514">
        <v>80</v>
      </c>
      <c r="I121" s="8">
        <v>130</v>
      </c>
      <c r="J121" s="8">
        <v>225</v>
      </c>
      <c r="K121" s="8">
        <v>48</v>
      </c>
      <c r="L121" s="8">
        <v>14</v>
      </c>
      <c r="M121" s="15"/>
      <c r="N121" s="107">
        <v>6</v>
      </c>
      <c r="O121" s="515">
        <f>SUM(H121:$M121)</f>
        <v>497</v>
      </c>
      <c r="P121" s="207">
        <f t="shared" si="24"/>
        <v>60</v>
      </c>
      <c r="Q121" s="8" t="str">
        <f>IF(O121&gt;515,"Yes","NO")</f>
        <v>NO</v>
      </c>
      <c r="R121" s="208" t="str">
        <f>IF(Q121="yes",G,"")</f>
        <v/>
      </c>
      <c r="S121" s="524" t="str">
        <f>IF(O121=0," ",IF(P121&lt;&gt;60,"ERROR!"," "))</f>
        <v xml:space="preserve"> </v>
      </c>
    </row>
    <row r="122" spans="2:19" ht="32.25" customHeight="1" thickBot="1" x14ac:dyDescent="0.4">
      <c r="C122" s="473">
        <f>COUNT(C107:C121)</f>
        <v>12</v>
      </c>
      <c r="D122" s="905" t="s">
        <v>22</v>
      </c>
      <c r="E122" s="907"/>
      <c r="F122" s="905" t="s">
        <v>30</v>
      </c>
      <c r="G122" s="907"/>
      <c r="H122" s="896"/>
      <c r="I122" s="896"/>
      <c r="J122" s="896"/>
      <c r="K122" s="896"/>
      <c r="L122" s="896"/>
      <c r="M122" s="896"/>
      <c r="N122" s="896"/>
      <c r="O122" s="896"/>
      <c r="P122" s="907"/>
      <c r="Q122" s="906"/>
    </row>
    <row r="123" spans="2:19" x14ac:dyDescent="0.35">
      <c r="D123" s="491"/>
      <c r="E123" s="285"/>
      <c r="F123" s="274"/>
      <c r="G123" s="503"/>
      <c r="H123" s="170"/>
      <c r="I123" s="170"/>
      <c r="J123" s="170"/>
      <c r="K123" s="170"/>
      <c r="L123" s="170"/>
      <c r="M123" s="170"/>
      <c r="N123" s="503"/>
    </row>
    <row r="124" spans="2:19" ht="9.75" customHeight="1" thickBot="1" x14ac:dyDescent="0.4"/>
    <row r="125" spans="2:19" ht="30" customHeight="1" thickBot="1" x14ac:dyDescent="0.4">
      <c r="D125" s="908" t="s">
        <v>79</v>
      </c>
      <c r="E125" s="909"/>
      <c r="F125" s="909"/>
      <c r="G125" s="909"/>
      <c r="H125" s="909"/>
      <c r="I125" s="909"/>
      <c r="J125" s="909"/>
      <c r="K125" s="909"/>
      <c r="L125" s="909"/>
      <c r="M125" s="909"/>
      <c r="N125" s="981"/>
    </row>
    <row r="126" spans="2:19" ht="36" customHeight="1" thickBot="1" x14ac:dyDescent="0.4">
      <c r="C126" s="467" t="s">
        <v>1</v>
      </c>
      <c r="D126" s="502" t="s">
        <v>0</v>
      </c>
      <c r="E126" s="280" t="s">
        <v>37</v>
      </c>
      <c r="F126" s="254" t="s">
        <v>52</v>
      </c>
      <c r="G126" s="176"/>
      <c r="H126" s="165" t="s">
        <v>17</v>
      </c>
      <c r="I126" s="175">
        <v>10</v>
      </c>
      <c r="J126" s="175">
        <v>9</v>
      </c>
      <c r="K126" s="175">
        <v>8</v>
      </c>
      <c r="L126" s="175">
        <v>7</v>
      </c>
      <c r="M126" s="132">
        <v>6</v>
      </c>
      <c r="N126" s="140">
        <v>0</v>
      </c>
      <c r="O126" s="44" t="s">
        <v>3</v>
      </c>
      <c r="P126" s="99" t="s">
        <v>26</v>
      </c>
      <c r="Q126" s="151" t="s">
        <v>20</v>
      </c>
      <c r="R126" s="41" t="s">
        <v>21</v>
      </c>
      <c r="S126" s="376" t="s">
        <v>157</v>
      </c>
    </row>
    <row r="127" spans="2:19" x14ac:dyDescent="0.35">
      <c r="B127" s="461" t="s">
        <v>102</v>
      </c>
      <c r="C127" s="475">
        <v>6016</v>
      </c>
      <c r="D127" s="72" t="s">
        <v>143</v>
      </c>
      <c r="E127" s="298" t="s">
        <v>51</v>
      </c>
      <c r="F127" s="267" t="s">
        <v>8</v>
      </c>
      <c r="G127" s="616"/>
      <c r="H127" s="225">
        <v>290</v>
      </c>
      <c r="I127" s="3">
        <v>200</v>
      </c>
      <c r="J127" s="3">
        <v>81</v>
      </c>
      <c r="K127" s="3">
        <v>16</v>
      </c>
      <c r="L127" s="3"/>
      <c r="M127" s="14"/>
      <c r="N127" s="140"/>
      <c r="O127" s="105">
        <f>(H127*10)+(I127*10)+(J127*9)+(K127*8)+(L127*7)+(M127*6)+N127</f>
        <v>5757</v>
      </c>
      <c r="P127" s="178">
        <f>SUM(H127:N127)</f>
        <v>587</v>
      </c>
      <c r="Q127" s="978"/>
      <c r="R127" s="969"/>
      <c r="S127" s="398" t="str">
        <f>IF(O127=0," ",IF(P127&lt;&gt;60,"ERROR!"," "))</f>
        <v>ERROR!</v>
      </c>
    </row>
    <row r="128" spans="2:19" ht="16" thickBot="1" x14ac:dyDescent="0.4">
      <c r="B128" s="461" t="s">
        <v>102</v>
      </c>
      <c r="C128" s="477">
        <v>6008</v>
      </c>
      <c r="D128" s="74" t="s">
        <v>132</v>
      </c>
      <c r="E128" s="300" t="s">
        <v>51</v>
      </c>
      <c r="F128" s="266" t="s">
        <v>8</v>
      </c>
      <c r="G128" s="522"/>
      <c r="H128" s="53">
        <v>280</v>
      </c>
      <c r="I128" s="54">
        <v>130</v>
      </c>
      <c r="J128" s="54">
        <v>117</v>
      </c>
      <c r="K128" s="54">
        <v>48</v>
      </c>
      <c r="L128" s="54"/>
      <c r="M128" s="38"/>
      <c r="N128" s="143"/>
      <c r="O128" s="423">
        <f>SUM(H128:$M128)</f>
        <v>575</v>
      </c>
      <c r="P128" s="539">
        <f t="shared" ref="P128:P154" si="28">(H128/10)+(I128/10)+(J128/9)+(K128/8)+(L128/7)+(M128/6)+N128</f>
        <v>60</v>
      </c>
      <c r="Q128" s="979"/>
      <c r="R128" s="980"/>
      <c r="S128" s="378" t="str">
        <f t="shared" ref="S128:S154" si="29">IF(O128=0," ",IF(P128&lt;&gt;60,"ERROR!"," "))</f>
        <v xml:space="preserve"> </v>
      </c>
    </row>
    <row r="129" spans="2:19" x14ac:dyDescent="0.35">
      <c r="B129" s="461" t="s">
        <v>102</v>
      </c>
      <c r="C129" s="468">
        <v>6034</v>
      </c>
      <c r="D129" s="159" t="s">
        <v>149</v>
      </c>
      <c r="E129" s="286" t="s">
        <v>51</v>
      </c>
      <c r="F129" s="267" t="s">
        <v>4</v>
      </c>
      <c r="G129" s="523"/>
      <c r="H129" s="62">
        <v>230</v>
      </c>
      <c r="I129" s="36">
        <v>150</v>
      </c>
      <c r="J129" s="36">
        <v>153</v>
      </c>
      <c r="K129" s="36">
        <v>24</v>
      </c>
      <c r="L129" s="36">
        <v>7</v>
      </c>
      <c r="M129" s="37"/>
      <c r="N129" s="88">
        <v>1</v>
      </c>
      <c r="O129" s="434">
        <f>SUM(H129:$M129)</f>
        <v>564</v>
      </c>
      <c r="P129" s="328">
        <f t="shared" si="28"/>
        <v>60</v>
      </c>
      <c r="Q129" s="17" t="str">
        <f t="shared" ref="Q129:Q135" si="30">IF(O129&gt;589,"Yes","NO")</f>
        <v>NO</v>
      </c>
      <c r="R129" s="180" t="str">
        <f t="shared" ref="R129:R135" si="31">IF(Q129="yes","HM","")</f>
        <v/>
      </c>
      <c r="S129" s="378" t="str">
        <f t="shared" si="29"/>
        <v xml:space="preserve"> </v>
      </c>
    </row>
    <row r="130" spans="2:19" x14ac:dyDescent="0.35">
      <c r="B130" s="461" t="s">
        <v>102</v>
      </c>
      <c r="C130" s="395">
        <v>786</v>
      </c>
      <c r="D130" s="141" t="s">
        <v>65</v>
      </c>
      <c r="E130" s="287" t="s">
        <v>48</v>
      </c>
      <c r="F130" s="268" t="s">
        <v>4</v>
      </c>
      <c r="G130" s="520"/>
      <c r="H130" s="51">
        <v>200</v>
      </c>
      <c r="I130" s="52">
        <v>150</v>
      </c>
      <c r="J130" s="52">
        <v>117</v>
      </c>
      <c r="K130" s="52">
        <v>80</v>
      </c>
      <c r="L130" s="52">
        <v>14</v>
      </c>
      <c r="M130" s="4"/>
      <c r="N130" s="106"/>
      <c r="O130" s="372">
        <f>SUM(H130:$M130)</f>
        <v>561</v>
      </c>
      <c r="P130" s="326">
        <f t="shared" si="28"/>
        <v>60</v>
      </c>
      <c r="Q130" s="67" t="str">
        <f t="shared" si="30"/>
        <v>NO</v>
      </c>
      <c r="R130" s="130" t="str">
        <f t="shared" si="31"/>
        <v/>
      </c>
      <c r="S130" s="378" t="str">
        <f t="shared" si="29"/>
        <v xml:space="preserve"> </v>
      </c>
    </row>
    <row r="131" spans="2:19" x14ac:dyDescent="0.35">
      <c r="B131" s="461" t="s">
        <v>102</v>
      </c>
      <c r="C131" s="395">
        <v>6042</v>
      </c>
      <c r="D131" s="141" t="s">
        <v>162</v>
      </c>
      <c r="E131" s="287" t="s">
        <v>51</v>
      </c>
      <c r="F131" s="268" t="s">
        <v>4</v>
      </c>
      <c r="G131" s="520"/>
      <c r="H131" s="51">
        <v>240</v>
      </c>
      <c r="I131" s="52">
        <v>110</v>
      </c>
      <c r="J131" s="52">
        <v>171</v>
      </c>
      <c r="K131" s="52">
        <v>24</v>
      </c>
      <c r="L131" s="52">
        <v>14</v>
      </c>
      <c r="M131" s="4"/>
      <c r="N131" s="106">
        <v>1</v>
      </c>
      <c r="O131" s="372">
        <f>SUM(H131:$M131)</f>
        <v>559</v>
      </c>
      <c r="P131" s="326">
        <f t="shared" si="28"/>
        <v>60</v>
      </c>
      <c r="Q131" s="67" t="str">
        <f t="shared" si="30"/>
        <v>NO</v>
      </c>
      <c r="R131" s="130" t="str">
        <f t="shared" si="31"/>
        <v/>
      </c>
      <c r="S131" s="378" t="str">
        <f t="shared" si="29"/>
        <v xml:space="preserve"> </v>
      </c>
    </row>
    <row r="132" spans="2:19" x14ac:dyDescent="0.35">
      <c r="B132" s="461" t="s">
        <v>102</v>
      </c>
      <c r="C132" s="395">
        <v>6027</v>
      </c>
      <c r="D132" s="141" t="s">
        <v>67</v>
      </c>
      <c r="E132" s="287" t="s">
        <v>41</v>
      </c>
      <c r="F132" s="268" t="s">
        <v>4</v>
      </c>
      <c r="G132" s="520"/>
      <c r="H132" s="51">
        <v>190</v>
      </c>
      <c r="I132" s="52">
        <v>110</v>
      </c>
      <c r="J132" s="52">
        <v>189</v>
      </c>
      <c r="K132" s="52">
        <v>40</v>
      </c>
      <c r="L132" s="52">
        <v>21</v>
      </c>
      <c r="M132" s="4"/>
      <c r="N132" s="106">
        <v>1</v>
      </c>
      <c r="O132" s="372">
        <f>SUM(H132:$M132)</f>
        <v>550</v>
      </c>
      <c r="P132" s="326">
        <f t="shared" si="28"/>
        <v>60</v>
      </c>
      <c r="Q132" s="67" t="str">
        <f t="shared" si="30"/>
        <v>NO</v>
      </c>
      <c r="R132" s="130" t="str">
        <f t="shared" si="31"/>
        <v/>
      </c>
      <c r="S132" s="378" t="str">
        <f t="shared" si="29"/>
        <v xml:space="preserve"> </v>
      </c>
    </row>
    <row r="133" spans="2:19" x14ac:dyDescent="0.35">
      <c r="B133" s="461"/>
      <c r="C133" s="395">
        <v>1383</v>
      </c>
      <c r="D133" s="141" t="s">
        <v>73</v>
      </c>
      <c r="E133" s="287" t="s">
        <v>49</v>
      </c>
      <c r="F133" s="268" t="s">
        <v>4</v>
      </c>
      <c r="G133" s="520"/>
      <c r="H133" s="51">
        <v>180</v>
      </c>
      <c r="I133" s="52">
        <v>90</v>
      </c>
      <c r="J133" s="52">
        <v>144</v>
      </c>
      <c r="K133" s="52">
        <v>64</v>
      </c>
      <c r="L133" s="52">
        <v>42</v>
      </c>
      <c r="M133" s="4"/>
      <c r="N133" s="106">
        <v>3</v>
      </c>
      <c r="O133" s="372">
        <f>SUM(H133:$M133)</f>
        <v>520</v>
      </c>
      <c r="P133" s="326">
        <f>(H133/10)+(I133/10)+(J133/9)+(K133/8)+(L133/7)+(M133/6)+N133</f>
        <v>60</v>
      </c>
      <c r="Q133" s="67" t="str">
        <f>IF(O133&gt;589,"Yes","NO")</f>
        <v>NO</v>
      </c>
      <c r="R133" s="130" t="str">
        <f>IF(Q133="yes","HM","")</f>
        <v/>
      </c>
      <c r="S133" s="378" t="str">
        <f>IF(O133=0," ",IF(P133&lt;&gt;60,"ERROR!"," "))</f>
        <v xml:space="preserve"> </v>
      </c>
    </row>
    <row r="134" spans="2:19" ht="16" thickBot="1" x14ac:dyDescent="0.4">
      <c r="B134" s="461" t="s">
        <v>102</v>
      </c>
      <c r="C134" s="392">
        <v>6038</v>
      </c>
      <c r="D134" s="156" t="s">
        <v>164</v>
      </c>
      <c r="E134" s="288" t="s">
        <v>49</v>
      </c>
      <c r="F134" s="269" t="s">
        <v>4</v>
      </c>
      <c r="G134" s="670"/>
      <c r="H134" s="53">
        <v>120</v>
      </c>
      <c r="I134" s="54">
        <v>90</v>
      </c>
      <c r="J134" s="54">
        <v>252</v>
      </c>
      <c r="K134" s="54">
        <v>48</v>
      </c>
      <c r="L134" s="54">
        <v>7</v>
      </c>
      <c r="M134" s="38"/>
      <c r="N134" s="143">
        <v>4</v>
      </c>
      <c r="O134" s="435">
        <f>SUM(H134:$M134)</f>
        <v>517</v>
      </c>
      <c r="P134" s="327">
        <f>(H134/10)+(I134/10)+(J134/9)+(K134/8)+(L134/7)+(M134/6)+N134</f>
        <v>60</v>
      </c>
      <c r="Q134" s="67" t="str">
        <f>IF(O134&gt;589,"Yes","NO")</f>
        <v>NO</v>
      </c>
      <c r="R134" s="130" t="str">
        <f>IF(Q134="yes","HM","")</f>
        <v/>
      </c>
      <c r="S134" s="378" t="str">
        <f>IF(O134=0," ",IF(P134&lt;&gt;60,"ERROR!"," "))</f>
        <v xml:space="preserve"> </v>
      </c>
    </row>
    <row r="135" spans="2:19" ht="16" hidden="1" thickBot="1" x14ac:dyDescent="0.4">
      <c r="B135" s="461" t="s">
        <v>102</v>
      </c>
      <c r="C135" s="396">
        <v>1376</v>
      </c>
      <c r="D135" s="152" t="s">
        <v>66</v>
      </c>
      <c r="E135" s="290" t="s">
        <v>49</v>
      </c>
      <c r="F135" s="261" t="s">
        <v>4</v>
      </c>
      <c r="G135" s="354"/>
      <c r="H135" s="66"/>
      <c r="I135" s="2"/>
      <c r="J135" s="2"/>
      <c r="K135" s="2"/>
      <c r="L135" s="2"/>
      <c r="M135" s="13"/>
      <c r="N135" s="89"/>
      <c r="O135" s="515">
        <f>SUM(H135:$M135)</f>
        <v>0</v>
      </c>
      <c r="P135" s="669">
        <f t="shared" si="28"/>
        <v>0</v>
      </c>
      <c r="Q135" s="19" t="str">
        <f t="shared" si="30"/>
        <v>NO</v>
      </c>
      <c r="R135" s="131" t="str">
        <f t="shared" si="31"/>
        <v/>
      </c>
      <c r="S135" s="378" t="str">
        <f>IF(O135=0," ",IF(P135&lt;&gt;60,"ERROR!"," "))</f>
        <v xml:space="preserve"> </v>
      </c>
    </row>
    <row r="136" spans="2:19" x14ac:dyDescent="0.35">
      <c r="B136" s="461" t="s">
        <v>102</v>
      </c>
      <c r="C136" s="475">
        <v>1128</v>
      </c>
      <c r="D136" s="68" t="s">
        <v>161</v>
      </c>
      <c r="E136" s="281" t="s">
        <v>41</v>
      </c>
      <c r="F136" s="270" t="s">
        <v>5</v>
      </c>
      <c r="G136" s="617"/>
      <c r="H136" s="135">
        <v>140</v>
      </c>
      <c r="I136" s="50">
        <v>140</v>
      </c>
      <c r="J136" s="50">
        <v>189</v>
      </c>
      <c r="K136" s="50">
        <v>56</v>
      </c>
      <c r="L136" s="50">
        <v>21</v>
      </c>
      <c r="M136" s="39"/>
      <c r="N136" s="105">
        <v>1</v>
      </c>
      <c r="O136" s="436">
        <f>SUM(H136:$M136)</f>
        <v>546</v>
      </c>
      <c r="P136" s="330">
        <f t="shared" si="28"/>
        <v>60</v>
      </c>
      <c r="Q136" s="205" t="str">
        <f t="shared" ref="Q136:Q142" si="32">IF(O136&gt;575,"Yes","NO")</f>
        <v>NO</v>
      </c>
      <c r="R136" s="195" t="str">
        <f t="shared" ref="R136:R142" si="33">IF(Q136="yes","M","")</f>
        <v/>
      </c>
      <c r="S136" s="378" t="str">
        <f t="shared" si="29"/>
        <v xml:space="preserve"> </v>
      </c>
    </row>
    <row r="137" spans="2:19" x14ac:dyDescent="0.35">
      <c r="B137" s="461" t="s">
        <v>102</v>
      </c>
      <c r="C137" s="476">
        <v>6035</v>
      </c>
      <c r="D137" s="543" t="s">
        <v>165</v>
      </c>
      <c r="E137" s="282" t="s">
        <v>51</v>
      </c>
      <c r="F137" s="268" t="s">
        <v>5</v>
      </c>
      <c r="G137" s="520"/>
      <c r="H137" s="51">
        <v>110</v>
      </c>
      <c r="I137" s="52">
        <v>130</v>
      </c>
      <c r="J137" s="52">
        <v>198</v>
      </c>
      <c r="K137" s="52">
        <v>88</v>
      </c>
      <c r="L137" s="52">
        <v>14</v>
      </c>
      <c r="M137" s="4"/>
      <c r="N137" s="106">
        <v>1</v>
      </c>
      <c r="O137" s="372">
        <f>SUM(H137:$M137)</f>
        <v>540</v>
      </c>
      <c r="P137" s="326">
        <f t="shared" si="28"/>
        <v>60</v>
      </c>
      <c r="Q137" s="168" t="str">
        <f t="shared" si="32"/>
        <v>NO</v>
      </c>
      <c r="R137" s="130" t="str">
        <f t="shared" si="33"/>
        <v/>
      </c>
      <c r="S137" s="378" t="str">
        <f t="shared" si="29"/>
        <v xml:space="preserve"> </v>
      </c>
    </row>
    <row r="138" spans="2:19" x14ac:dyDescent="0.35">
      <c r="B138" s="461" t="s">
        <v>102</v>
      </c>
      <c r="C138" s="476">
        <v>6035</v>
      </c>
      <c r="D138" s="560" t="s">
        <v>167</v>
      </c>
      <c r="E138" s="282" t="s">
        <v>51</v>
      </c>
      <c r="F138" s="268" t="s">
        <v>5</v>
      </c>
      <c r="G138" s="520"/>
      <c r="H138" s="51">
        <v>150</v>
      </c>
      <c r="I138" s="52">
        <v>120</v>
      </c>
      <c r="J138" s="52">
        <v>144</v>
      </c>
      <c r="K138" s="52">
        <v>72</v>
      </c>
      <c r="L138" s="52">
        <v>35</v>
      </c>
      <c r="M138" s="4"/>
      <c r="N138" s="106">
        <v>3</v>
      </c>
      <c r="O138" s="372">
        <f>SUM(H138:$M138)</f>
        <v>521</v>
      </c>
      <c r="P138" s="326">
        <f>(H138/10)+(I138/10)+(J138/9)+(K138/8)+(L138/7)+(M138/6)+N138</f>
        <v>60</v>
      </c>
      <c r="Q138" s="168" t="str">
        <f t="shared" si="32"/>
        <v>NO</v>
      </c>
      <c r="R138" s="130" t="str">
        <f t="shared" si="33"/>
        <v/>
      </c>
      <c r="S138" s="378" t="str">
        <f>IF(O138=0," ",IF(P138&lt;&gt;60,"ERROR!"," "))</f>
        <v xml:space="preserve"> </v>
      </c>
    </row>
    <row r="139" spans="2:19" x14ac:dyDescent="0.35">
      <c r="B139" s="461" t="s">
        <v>102</v>
      </c>
      <c r="C139" s="476">
        <v>6032</v>
      </c>
      <c r="D139" s="497" t="s">
        <v>133</v>
      </c>
      <c r="E139" s="282" t="s">
        <v>51</v>
      </c>
      <c r="F139" s="268" t="s">
        <v>5</v>
      </c>
      <c r="G139" s="520"/>
      <c r="H139" s="51">
        <v>160</v>
      </c>
      <c r="I139" s="52">
        <v>80</v>
      </c>
      <c r="J139" s="52">
        <v>180</v>
      </c>
      <c r="K139" s="52">
        <v>48</v>
      </c>
      <c r="L139" s="52">
        <v>42</v>
      </c>
      <c r="M139" s="4"/>
      <c r="N139" s="106">
        <v>4</v>
      </c>
      <c r="O139" s="372">
        <f>SUM(H139:$M139)</f>
        <v>510</v>
      </c>
      <c r="P139" s="326">
        <f>(H139/10)+(I139/10)+(J139/9)+(K139/8)+(L139/7)+(M139/6)+N139</f>
        <v>60</v>
      </c>
      <c r="Q139" s="168" t="str">
        <f>IF(O139&gt;575,"Yes","NO")</f>
        <v>NO</v>
      </c>
      <c r="R139" s="130" t="str">
        <f t="shared" si="33"/>
        <v/>
      </c>
      <c r="S139" s="378" t="str">
        <f>IF(O139=0," ",IF(P139&lt;&gt;60,"ERROR!"," "))</f>
        <v xml:space="preserve"> </v>
      </c>
    </row>
    <row r="140" spans="2:19" hidden="1" x14ac:dyDescent="0.35">
      <c r="B140" s="461" t="s">
        <v>102</v>
      </c>
      <c r="C140" s="476">
        <v>1467</v>
      </c>
      <c r="D140" s="497" t="s">
        <v>179</v>
      </c>
      <c r="E140" s="282" t="s">
        <v>48</v>
      </c>
      <c r="F140" s="268" t="s">
        <v>5</v>
      </c>
      <c r="G140" s="173"/>
      <c r="H140" s="51"/>
      <c r="I140" s="52"/>
      <c r="J140" s="52"/>
      <c r="K140" s="52"/>
      <c r="L140" s="52"/>
      <c r="M140" s="4"/>
      <c r="N140" s="106"/>
      <c r="O140" s="372">
        <f>SUM(H140:$M140)</f>
        <v>0</v>
      </c>
      <c r="P140" s="326">
        <f>(H140/10)+(I140/10)+(J140/9)+(K140/8)+(L140/7)+(M140/6)+N140</f>
        <v>0</v>
      </c>
      <c r="Q140" s="168" t="str">
        <f>IF(O140&gt;575,"Yes","NO")</f>
        <v>NO</v>
      </c>
      <c r="R140" s="130" t="str">
        <f t="shared" si="33"/>
        <v/>
      </c>
      <c r="S140" s="378" t="str">
        <f>IF(O140=0," ",IF(P140&lt;&gt;60,"ERROR!"," "))</f>
        <v xml:space="preserve"> </v>
      </c>
    </row>
    <row r="141" spans="2:19" hidden="1" x14ac:dyDescent="0.35">
      <c r="B141" s="461" t="s">
        <v>102</v>
      </c>
      <c r="C141" s="476">
        <v>1786</v>
      </c>
      <c r="D141" s="497" t="s">
        <v>63</v>
      </c>
      <c r="E141" s="282" t="s">
        <v>49</v>
      </c>
      <c r="F141" s="268" t="s">
        <v>5</v>
      </c>
      <c r="G141" s="173"/>
      <c r="H141" s="51"/>
      <c r="I141" s="52"/>
      <c r="J141" s="52"/>
      <c r="K141" s="52"/>
      <c r="L141" s="52"/>
      <c r="M141" s="4"/>
      <c r="N141" s="106"/>
      <c r="O141" s="372">
        <f>SUM(H141:$M141)</f>
        <v>0</v>
      </c>
      <c r="P141" s="326">
        <f t="shared" si="28"/>
        <v>0</v>
      </c>
      <c r="Q141" s="168" t="str">
        <f t="shared" si="32"/>
        <v>NO</v>
      </c>
      <c r="R141" s="130" t="str">
        <f t="shared" si="33"/>
        <v/>
      </c>
      <c r="S141" s="378" t="str">
        <f t="shared" si="29"/>
        <v xml:space="preserve"> </v>
      </c>
    </row>
    <row r="142" spans="2:19" ht="16" thickBot="1" x14ac:dyDescent="0.4">
      <c r="B142" s="461" t="s">
        <v>102</v>
      </c>
      <c r="C142" s="480">
        <v>6045</v>
      </c>
      <c r="D142" s="142" t="s">
        <v>168</v>
      </c>
      <c r="E142" s="283" t="s">
        <v>51</v>
      </c>
      <c r="F142" s="269" t="s">
        <v>5</v>
      </c>
      <c r="G142" s="518" t="s">
        <v>211</v>
      </c>
      <c r="H142" s="53"/>
      <c r="I142" s="54"/>
      <c r="J142" s="54"/>
      <c r="K142" s="54"/>
      <c r="L142" s="54"/>
      <c r="M142" s="38"/>
      <c r="N142" s="143"/>
      <c r="O142" s="372">
        <f>SUM(H142:$M142)</f>
        <v>0</v>
      </c>
      <c r="P142" s="326">
        <f t="shared" si="28"/>
        <v>0</v>
      </c>
      <c r="Q142" s="168" t="str">
        <f t="shared" si="32"/>
        <v>NO</v>
      </c>
      <c r="R142" s="130" t="str">
        <f t="shared" si="33"/>
        <v/>
      </c>
      <c r="S142" s="378" t="str">
        <f t="shared" si="29"/>
        <v xml:space="preserve"> </v>
      </c>
    </row>
    <row r="143" spans="2:19" x14ac:dyDescent="0.35">
      <c r="B143" s="461" t="s">
        <v>102</v>
      </c>
      <c r="C143" s="478">
        <v>13</v>
      </c>
      <c r="D143" s="159" t="s">
        <v>58</v>
      </c>
      <c r="E143" s="448" t="s">
        <v>41</v>
      </c>
      <c r="F143" s="270" t="s">
        <v>6</v>
      </c>
      <c r="G143" s="612"/>
      <c r="H143" s="135">
        <v>100</v>
      </c>
      <c r="I143" s="50">
        <v>160</v>
      </c>
      <c r="J143" s="50">
        <v>162</v>
      </c>
      <c r="K143" s="50">
        <v>88</v>
      </c>
      <c r="L143" s="50">
        <v>21</v>
      </c>
      <c r="M143" s="39"/>
      <c r="N143" s="105">
        <v>2</v>
      </c>
      <c r="O143" s="424">
        <f>SUM(H143:$M143)</f>
        <v>531</v>
      </c>
      <c r="P143" s="672">
        <f t="shared" si="28"/>
        <v>60</v>
      </c>
      <c r="Q143" s="188" t="str">
        <f>IF(O143&gt;551,"Yes","NO")</f>
        <v>NO</v>
      </c>
      <c r="R143" s="182" t="str">
        <f>IF(Q143="yes","G","")</f>
        <v/>
      </c>
      <c r="S143" s="378" t="str">
        <f t="shared" si="29"/>
        <v xml:space="preserve"> </v>
      </c>
    </row>
    <row r="144" spans="2:19" x14ac:dyDescent="0.35">
      <c r="B144" s="461" t="s">
        <v>102</v>
      </c>
      <c r="C144" s="477">
        <v>1475</v>
      </c>
      <c r="D144" s="138" t="s">
        <v>206</v>
      </c>
      <c r="E144" s="484" t="s">
        <v>48</v>
      </c>
      <c r="F144" s="266" t="s">
        <v>6</v>
      </c>
      <c r="G144" s="613"/>
      <c r="H144" s="51">
        <v>160</v>
      </c>
      <c r="I144" s="52">
        <v>80</v>
      </c>
      <c r="J144" s="52">
        <v>108</v>
      </c>
      <c r="K144" s="52">
        <v>128</v>
      </c>
      <c r="L144" s="52">
        <v>49</v>
      </c>
      <c r="M144" s="4"/>
      <c r="N144" s="106">
        <v>1</v>
      </c>
      <c r="O144" s="427">
        <f>SUM(H144:$M144)</f>
        <v>525</v>
      </c>
      <c r="P144" s="673">
        <f t="shared" si="28"/>
        <v>60</v>
      </c>
      <c r="Q144" s="18" t="str">
        <f>IF(O143&gt;551,"Yes","NO")</f>
        <v>NO</v>
      </c>
      <c r="R144" s="191" t="str">
        <f>IF(Q144="yes",G,"")</f>
        <v/>
      </c>
      <c r="S144" s="378" t="str">
        <f t="shared" si="29"/>
        <v xml:space="preserve"> </v>
      </c>
    </row>
    <row r="145" spans="2:19" x14ac:dyDescent="0.35">
      <c r="B145" s="461"/>
      <c r="C145" s="477">
        <v>641</v>
      </c>
      <c r="D145" s="138" t="s">
        <v>54</v>
      </c>
      <c r="E145" s="484" t="s">
        <v>49</v>
      </c>
      <c r="F145" s="266" t="s">
        <v>6</v>
      </c>
      <c r="G145" s="613"/>
      <c r="H145" s="51">
        <v>90</v>
      </c>
      <c r="I145" s="52">
        <v>90</v>
      </c>
      <c r="J145" s="52">
        <v>216</v>
      </c>
      <c r="K145" s="52">
        <v>88</v>
      </c>
      <c r="L145" s="52">
        <v>35</v>
      </c>
      <c r="M145" s="4"/>
      <c r="N145" s="106">
        <v>2</v>
      </c>
      <c r="O145" s="425">
        <f>SUM(H145:$M145)</f>
        <v>519</v>
      </c>
      <c r="P145" s="674">
        <f>(H145/10)+(I145/10)+(J145/9)+(K145/8)+(L145/7)+(M145/6)+N145</f>
        <v>60</v>
      </c>
      <c r="Q145" s="67" t="str">
        <f>IF(O144&gt;551,"Yes","NO")</f>
        <v>NO</v>
      </c>
      <c r="R145" s="671" t="str">
        <f>IF(Q145="yes",G,"")</f>
        <v/>
      </c>
      <c r="S145" s="400" t="str">
        <f>IF(O145=0," ",IF(P145&lt;&gt;60,"ERROR!"," "))</f>
        <v xml:space="preserve"> </v>
      </c>
    </row>
    <row r="146" spans="2:19" hidden="1" x14ac:dyDescent="0.35">
      <c r="B146" s="461" t="s">
        <v>102</v>
      </c>
      <c r="C146" s="477">
        <v>322</v>
      </c>
      <c r="D146" s="138" t="s">
        <v>60</v>
      </c>
      <c r="E146" s="484" t="s">
        <v>48</v>
      </c>
      <c r="F146" s="266" t="s">
        <v>6</v>
      </c>
      <c r="G146" s="76"/>
      <c r="H146" s="51"/>
      <c r="I146" s="52"/>
      <c r="J146" s="52"/>
      <c r="K146" s="52"/>
      <c r="L146" s="52"/>
      <c r="M146" s="4"/>
      <c r="N146" s="106"/>
      <c r="O146" s="427">
        <f>SUM(H146:$M146)</f>
        <v>0</v>
      </c>
      <c r="P146" s="673">
        <f t="shared" si="28"/>
        <v>0</v>
      </c>
      <c r="Q146" s="18" t="str">
        <f>IF(O145&gt;551,"Yes","NO")</f>
        <v>NO</v>
      </c>
      <c r="R146" s="191" t="str">
        <f>IF(Q146="yes",G,"")</f>
        <v/>
      </c>
      <c r="S146" s="378" t="str">
        <f>IF(O146=0," ",IF(P146&lt;&gt;60,"ERROR!"," "))</f>
        <v xml:space="preserve"> </v>
      </c>
    </row>
    <row r="147" spans="2:19" ht="16" hidden="1" thickBot="1" x14ac:dyDescent="0.4">
      <c r="B147" s="461" t="s">
        <v>102</v>
      </c>
      <c r="C147" s="480">
        <v>6040</v>
      </c>
      <c r="D147" s="156" t="s">
        <v>163</v>
      </c>
      <c r="E147" s="422" t="s">
        <v>51</v>
      </c>
      <c r="F147" s="269" t="s">
        <v>6</v>
      </c>
      <c r="G147" s="22"/>
      <c r="H147" s="53"/>
      <c r="I147" s="54"/>
      <c r="J147" s="54"/>
      <c r="K147" s="54"/>
      <c r="L147" s="54"/>
      <c r="M147" s="38"/>
      <c r="N147" s="143"/>
      <c r="O147" s="110">
        <f>SUM(H147:$M147)</f>
        <v>0</v>
      </c>
      <c r="P147" s="539">
        <f t="shared" si="28"/>
        <v>0</v>
      </c>
      <c r="Q147" s="19" t="str">
        <f>IF(O146&gt;551,"Yes","NO")</f>
        <v>NO</v>
      </c>
      <c r="R147" s="190" t="str">
        <f>IF(Q147="yes",G,"")</f>
        <v/>
      </c>
      <c r="S147" s="378" t="str">
        <f>IF(O147=0," ",IF(P147&lt;&gt;60,"ERROR!"," "))</f>
        <v xml:space="preserve"> </v>
      </c>
    </row>
    <row r="148" spans="2:19" x14ac:dyDescent="0.35">
      <c r="C148" s="478">
        <v>1233</v>
      </c>
      <c r="D148" s="157" t="s">
        <v>126</v>
      </c>
      <c r="E148" s="289" t="s">
        <v>43</v>
      </c>
      <c r="F148" s="270" t="s">
        <v>7</v>
      </c>
      <c r="G148" s="614"/>
      <c r="H148" s="62">
        <v>160</v>
      </c>
      <c r="I148" s="36">
        <v>120</v>
      </c>
      <c r="J148" s="36">
        <v>117</v>
      </c>
      <c r="K148" s="36">
        <v>64</v>
      </c>
      <c r="L148" s="36">
        <v>28</v>
      </c>
      <c r="M148" s="37"/>
      <c r="N148" s="88">
        <v>7</v>
      </c>
      <c r="O148" s="426">
        <f>SUM(H148:$M148)</f>
        <v>489</v>
      </c>
      <c r="P148" s="675">
        <f t="shared" si="28"/>
        <v>60</v>
      </c>
      <c r="Q148" s="5" t="str">
        <f t="shared" ref="Q148:Q154" si="34">IF(O148&gt;515,"Yes","NO")</f>
        <v>NO</v>
      </c>
      <c r="R148" s="203" t="str">
        <f t="shared" ref="R148:R154" si="35">IF(Q148="yes","S","")</f>
        <v/>
      </c>
      <c r="S148" s="378" t="str">
        <f t="shared" si="29"/>
        <v xml:space="preserve"> </v>
      </c>
    </row>
    <row r="149" spans="2:19" x14ac:dyDescent="0.35">
      <c r="B149" s="461" t="s">
        <v>102</v>
      </c>
      <c r="C149" s="462">
        <v>1618</v>
      </c>
      <c r="D149" s="137" t="s">
        <v>69</v>
      </c>
      <c r="E149" s="285" t="s">
        <v>43</v>
      </c>
      <c r="F149" s="275" t="s">
        <v>7</v>
      </c>
      <c r="G149" s="615"/>
      <c r="H149" s="51">
        <v>90</v>
      </c>
      <c r="I149" s="52">
        <v>90</v>
      </c>
      <c r="J149" s="52">
        <v>153</v>
      </c>
      <c r="K149" s="52">
        <v>112</v>
      </c>
      <c r="L149" s="52">
        <v>21</v>
      </c>
      <c r="M149" s="4"/>
      <c r="N149" s="106">
        <v>8</v>
      </c>
      <c r="O149" s="425">
        <f>SUM(H149:$M149)</f>
        <v>466</v>
      </c>
      <c r="P149" s="675">
        <f t="shared" si="28"/>
        <v>60</v>
      </c>
      <c r="Q149" s="5" t="str">
        <f t="shared" si="34"/>
        <v>NO</v>
      </c>
      <c r="R149" s="203" t="str">
        <f t="shared" si="35"/>
        <v/>
      </c>
      <c r="S149" s="378" t="str">
        <f t="shared" si="29"/>
        <v xml:space="preserve"> </v>
      </c>
    </row>
    <row r="150" spans="2:19" x14ac:dyDescent="0.35">
      <c r="B150" s="461"/>
      <c r="C150" s="476">
        <v>1281</v>
      </c>
      <c r="D150" s="141" t="s">
        <v>72</v>
      </c>
      <c r="E150" s="287" t="s">
        <v>41</v>
      </c>
      <c r="F150" s="268" t="s">
        <v>7</v>
      </c>
      <c r="G150" s="519"/>
      <c r="H150" s="51">
        <v>120</v>
      </c>
      <c r="I150" s="52">
        <v>80</v>
      </c>
      <c r="J150" s="52">
        <v>108</v>
      </c>
      <c r="K150" s="52">
        <v>80</v>
      </c>
      <c r="L150" s="52">
        <v>42</v>
      </c>
      <c r="M150" s="4"/>
      <c r="N150" s="106">
        <v>12</v>
      </c>
      <c r="O150" s="425">
        <f>SUM(H150:$M150)</f>
        <v>430</v>
      </c>
      <c r="P150" s="675">
        <f>(H150/10)+(I150/10)+(J150/9)+(K150/8)+(L150/7)+(M150/6)+N150</f>
        <v>60</v>
      </c>
      <c r="Q150" s="5" t="str">
        <f>IF(O150&gt;515,"Yes","NO")</f>
        <v>NO</v>
      </c>
      <c r="R150" s="203" t="str">
        <f>IF(Q150="yes","S","")</f>
        <v/>
      </c>
      <c r="S150" s="378" t="str">
        <f>IF(O150=0," ",IF(P150&lt;&gt;60,"ERROR!"," "))</f>
        <v xml:space="preserve"> </v>
      </c>
    </row>
    <row r="151" spans="2:19" ht="16" thickBot="1" x14ac:dyDescent="0.4">
      <c r="B151" s="461" t="s">
        <v>102</v>
      </c>
      <c r="C151" s="476">
        <v>1143</v>
      </c>
      <c r="D151" s="156" t="s">
        <v>202</v>
      </c>
      <c r="E151" s="287" t="s">
        <v>44</v>
      </c>
      <c r="F151" s="268" t="s">
        <v>7</v>
      </c>
      <c r="G151" s="519"/>
      <c r="H151" s="51">
        <v>60</v>
      </c>
      <c r="I151" s="52">
        <v>70</v>
      </c>
      <c r="J151" s="52">
        <v>126</v>
      </c>
      <c r="K151" s="52">
        <v>112</v>
      </c>
      <c r="L151" s="52">
        <v>42</v>
      </c>
      <c r="M151" s="4"/>
      <c r="N151" s="143">
        <v>13</v>
      </c>
      <c r="O151" s="425">
        <f>SUM(H151:$M151)</f>
        <v>410</v>
      </c>
      <c r="P151" s="676">
        <f>(H151/10)+(I151/10)+(J151/9)+(K151/8)+(L151/7)+(M151/6)+N151</f>
        <v>60</v>
      </c>
      <c r="Q151" s="5" t="str">
        <f t="shared" si="34"/>
        <v>NO</v>
      </c>
      <c r="R151" s="203" t="str">
        <f t="shared" si="35"/>
        <v/>
      </c>
      <c r="S151" s="378" t="str">
        <f>IF(O151=0," ",IF(P151&lt;&gt;60,"ERROR!"," "))</f>
        <v xml:space="preserve"> </v>
      </c>
    </row>
    <row r="152" spans="2:19" hidden="1" x14ac:dyDescent="0.35">
      <c r="B152" s="461" t="s">
        <v>102</v>
      </c>
      <c r="C152" s="477">
        <v>169</v>
      </c>
      <c r="D152" s="165" t="s">
        <v>116</v>
      </c>
      <c r="E152" s="300" t="s">
        <v>41</v>
      </c>
      <c r="F152" s="266" t="s">
        <v>7</v>
      </c>
      <c r="G152" s="341"/>
      <c r="H152" s="58"/>
      <c r="I152" s="1"/>
      <c r="J152" s="1"/>
      <c r="K152" s="1"/>
      <c r="L152" s="1"/>
      <c r="M152" s="10"/>
      <c r="N152" s="89"/>
      <c r="O152" s="423">
        <f>SUM(H152:$M152)</f>
        <v>0</v>
      </c>
      <c r="P152" s="334">
        <f>(H152/10)+(I152/10)+(J152/9)+(K152/8)+(L152/7)+(M152/6)+N152</f>
        <v>0</v>
      </c>
      <c r="Q152" s="18" t="str">
        <f t="shared" si="34"/>
        <v>NO</v>
      </c>
      <c r="R152" s="191" t="str">
        <f t="shared" si="35"/>
        <v/>
      </c>
      <c r="S152" s="378" t="str">
        <f>IF(O152=0," ",IF(P152&lt;&gt;60,"ERROR!"," "))</f>
        <v xml:space="preserve"> </v>
      </c>
    </row>
    <row r="153" spans="2:19" hidden="1" x14ac:dyDescent="0.35">
      <c r="B153" s="461" t="s">
        <v>102</v>
      </c>
      <c r="C153" s="477">
        <v>1770</v>
      </c>
      <c r="D153" s="74" t="s">
        <v>199</v>
      </c>
      <c r="E153" s="300" t="s">
        <v>41</v>
      </c>
      <c r="F153" s="266" t="s">
        <v>7</v>
      </c>
      <c r="G153" s="341"/>
      <c r="H153" s="58"/>
      <c r="I153" s="1"/>
      <c r="J153" s="1"/>
      <c r="K153" s="1"/>
      <c r="L153" s="1"/>
      <c r="M153" s="10"/>
      <c r="N153" s="100"/>
      <c r="O153" s="423">
        <f>SUM(H153:$M153)</f>
        <v>0</v>
      </c>
      <c r="P153" s="329">
        <f>(H153/10)+(I153/10)+(J153/9)+(K153/8)+(L153/7)+(M153/6)+N153</f>
        <v>0</v>
      </c>
      <c r="Q153" s="18" t="str">
        <f t="shared" si="34"/>
        <v>NO</v>
      </c>
      <c r="R153" s="191" t="str">
        <f t="shared" si="35"/>
        <v/>
      </c>
      <c r="S153" s="378" t="str">
        <f>IF(O153=0," ",IF(P153&lt;&gt;60,"ERROR!"," "))</f>
        <v xml:space="preserve"> </v>
      </c>
    </row>
    <row r="154" spans="2:19" ht="16" hidden="1" thickBot="1" x14ac:dyDescent="0.4">
      <c r="B154" s="461" t="s">
        <v>102</v>
      </c>
      <c r="C154" s="480">
        <v>9013</v>
      </c>
      <c r="D154" s="73" t="s">
        <v>197</v>
      </c>
      <c r="E154" s="301" t="s">
        <v>198</v>
      </c>
      <c r="F154" s="269" t="s">
        <v>7</v>
      </c>
      <c r="G154" s="508"/>
      <c r="H154" s="53"/>
      <c r="I154" s="54"/>
      <c r="J154" s="54"/>
      <c r="K154" s="54"/>
      <c r="L154" s="54"/>
      <c r="M154" s="38"/>
      <c r="N154" s="143"/>
      <c r="O154" s="435">
        <f>SUM(H154:$M154)</f>
        <v>0</v>
      </c>
      <c r="P154" s="327">
        <f t="shared" si="28"/>
        <v>0</v>
      </c>
      <c r="Q154" s="19" t="str">
        <f t="shared" si="34"/>
        <v>NO</v>
      </c>
      <c r="R154" s="190" t="str">
        <f t="shared" si="35"/>
        <v/>
      </c>
      <c r="S154" s="378" t="str">
        <f t="shared" si="29"/>
        <v xml:space="preserve"> </v>
      </c>
    </row>
    <row r="155" spans="2:19" ht="24" customHeight="1" thickBot="1" x14ac:dyDescent="0.4">
      <c r="C155" s="473">
        <f>COUNT(C127:C154)</f>
        <v>28</v>
      </c>
      <c r="D155" s="905" t="s">
        <v>22</v>
      </c>
      <c r="E155" s="906"/>
      <c r="F155" s="905" t="s">
        <v>30</v>
      </c>
      <c r="G155" s="907"/>
      <c r="H155" s="896"/>
      <c r="I155" s="896"/>
      <c r="J155" s="896"/>
      <c r="K155" s="896"/>
      <c r="L155" s="896"/>
      <c r="M155" s="896"/>
      <c r="N155" s="896"/>
      <c r="O155" s="896"/>
      <c r="P155" s="907"/>
      <c r="Q155" s="906"/>
    </row>
    <row r="156" spans="2:19" ht="16" thickBot="1" x14ac:dyDescent="0.4">
      <c r="D156" s="491"/>
      <c r="E156" s="285"/>
      <c r="F156" s="274"/>
      <c r="G156" s="503"/>
      <c r="H156" s="170"/>
      <c r="I156" s="170"/>
      <c r="J156" s="170"/>
      <c r="K156" s="170"/>
      <c r="L156" s="170"/>
      <c r="M156" s="170"/>
      <c r="N156" s="94"/>
    </row>
    <row r="157" spans="2:19" s="308" customFormat="1" ht="29.25" customHeight="1" thickBot="1" x14ac:dyDescent="0.4">
      <c r="B157" s="972" t="str">
        <f>B2</f>
        <v>SOUTH AFRICAN PPC  CHAMPIONSHIPS - SANDF EEUFEES RANGE - 22nd TO 24th MARCH, 2019.</v>
      </c>
      <c r="C157" s="973"/>
      <c r="D157" s="973"/>
      <c r="E157" s="973"/>
      <c r="F157" s="973"/>
      <c r="G157" s="973"/>
      <c r="H157" s="973"/>
      <c r="I157" s="973"/>
      <c r="J157" s="973"/>
      <c r="K157" s="973"/>
      <c r="L157" s="973"/>
      <c r="M157" s="973"/>
      <c r="N157" s="973"/>
      <c r="O157" s="973"/>
      <c r="P157" s="973"/>
      <c r="Q157" s="973"/>
      <c r="R157" s="974"/>
    </row>
    <row r="158" spans="2:19" ht="16" thickBot="1" x14ac:dyDescent="0.4">
      <c r="D158" s="277"/>
      <c r="G158" s="277"/>
      <c r="H158" s="92"/>
      <c r="I158" s="92"/>
      <c r="J158" s="92"/>
      <c r="K158" s="92"/>
      <c r="L158" s="92"/>
      <c r="M158" s="92"/>
      <c r="N158" s="92"/>
      <c r="O158" s="92"/>
      <c r="P158" s="277"/>
      <c r="Q158" s="26"/>
    </row>
    <row r="159" spans="2:19" s="308" customFormat="1" ht="24" thickBot="1" x14ac:dyDescent="0.4">
      <c r="C159" s="481"/>
      <c r="D159" s="951" t="str">
        <f>C4</f>
        <v>PPC EVENT RESULTS - MARCH, 2019</v>
      </c>
      <c r="E159" s="952"/>
      <c r="F159" s="952"/>
      <c r="G159" s="952"/>
      <c r="H159" s="952"/>
      <c r="I159" s="952"/>
      <c r="J159" s="952"/>
      <c r="K159" s="952"/>
      <c r="L159" s="952"/>
      <c r="M159" s="952"/>
      <c r="N159" s="952"/>
      <c r="O159" s="952"/>
      <c r="P159" s="952"/>
      <c r="Q159" s="964"/>
    </row>
    <row r="161" spans="2:19" ht="9.75" customHeight="1" thickBot="1" x14ac:dyDescent="0.4">
      <c r="P161" s="146"/>
      <c r="Q161" s="26"/>
    </row>
    <row r="162" spans="2:19" ht="26.25" customHeight="1" thickBot="1" x14ac:dyDescent="0.4">
      <c r="D162" s="908" t="s">
        <v>47</v>
      </c>
      <c r="E162" s="909"/>
      <c r="F162" s="909"/>
      <c r="G162" s="909"/>
      <c r="H162" s="910"/>
      <c r="I162" s="910"/>
      <c r="J162" s="910"/>
      <c r="K162" s="910"/>
      <c r="L162" s="910"/>
      <c r="M162" s="910"/>
      <c r="N162" s="911"/>
      <c r="O162" s="503"/>
      <c r="P162" s="146"/>
      <c r="Q162" s="82"/>
      <c r="R162" s="83"/>
      <c r="S162" s="83"/>
    </row>
    <row r="163" spans="2:19" ht="36" customHeight="1" thickBot="1" x14ac:dyDescent="0.4">
      <c r="C163" s="467" t="s">
        <v>1</v>
      </c>
      <c r="D163" s="502" t="s">
        <v>0</v>
      </c>
      <c r="E163" s="280" t="s">
        <v>37</v>
      </c>
      <c r="F163" s="262" t="s">
        <v>52</v>
      </c>
      <c r="G163" s="176"/>
      <c r="H163" s="144" t="s">
        <v>17</v>
      </c>
      <c r="I163" s="70">
        <v>10</v>
      </c>
      <c r="J163" s="70">
        <v>9</v>
      </c>
      <c r="K163" s="70">
        <v>8</v>
      </c>
      <c r="L163" s="60">
        <v>7</v>
      </c>
      <c r="M163" s="60">
        <v>6</v>
      </c>
      <c r="N163" s="33">
        <v>0</v>
      </c>
      <c r="O163" s="219" t="s">
        <v>3</v>
      </c>
      <c r="P163" s="504" t="s">
        <v>18</v>
      </c>
      <c r="Q163" s="151" t="s">
        <v>20</v>
      </c>
      <c r="R163" s="41" t="s">
        <v>21</v>
      </c>
      <c r="S163" s="376" t="s">
        <v>157</v>
      </c>
    </row>
    <row r="164" spans="2:19" ht="18" customHeight="1" x14ac:dyDescent="0.35">
      <c r="B164" s="461" t="s">
        <v>103</v>
      </c>
      <c r="C164" s="487">
        <v>6016</v>
      </c>
      <c r="D164" s="153" t="s">
        <v>153</v>
      </c>
      <c r="E164" s="302" t="s">
        <v>51</v>
      </c>
      <c r="F164" s="265" t="s">
        <v>8</v>
      </c>
      <c r="G164" s="545"/>
      <c r="H164" s="225">
        <v>340</v>
      </c>
      <c r="I164" s="3">
        <v>80</v>
      </c>
      <c r="J164" s="3">
        <v>54</v>
      </c>
      <c r="K164" s="3"/>
      <c r="L164" s="3"/>
      <c r="M164" s="14"/>
      <c r="N164" s="29"/>
      <c r="O164" s="105">
        <f>(H164*10)+(I164*10)+(J164*9)+(K164*8)+(L164*7)+(M164*6)+N164</f>
        <v>4686</v>
      </c>
      <c r="P164" s="178">
        <f>SUM(H164:N164)</f>
        <v>474</v>
      </c>
      <c r="Q164" s="968"/>
      <c r="R164" s="969"/>
      <c r="S164" s="398" t="str">
        <f>IF(O164=0," ",IF(P164&lt;&gt;48,"ERROR!"," "))</f>
        <v>ERROR!</v>
      </c>
    </row>
    <row r="165" spans="2:19" ht="18" customHeight="1" x14ac:dyDescent="0.35">
      <c r="B165" s="461"/>
      <c r="C165" s="395">
        <v>6008</v>
      </c>
      <c r="D165" s="141" t="s">
        <v>132</v>
      </c>
      <c r="E165" s="287" t="s">
        <v>51</v>
      </c>
      <c r="F165" s="268" t="s">
        <v>8</v>
      </c>
      <c r="G165" s="173"/>
      <c r="H165" s="51">
        <v>270</v>
      </c>
      <c r="I165" s="52">
        <v>150</v>
      </c>
      <c r="J165" s="52">
        <v>54</v>
      </c>
      <c r="K165" s="52"/>
      <c r="L165" s="52"/>
      <c r="M165" s="4"/>
      <c r="N165" s="451"/>
      <c r="O165" s="372">
        <f>SUM(H165:$L165)</f>
        <v>474</v>
      </c>
      <c r="P165" s="125">
        <f t="shared" ref="P165:P171" si="36">(H165/10)+(I165/10)+(J165/9)+(K165/8)+(L165/7)+(M165/6)+N165</f>
        <v>48</v>
      </c>
      <c r="Q165" s="1008"/>
      <c r="R165" s="980"/>
      <c r="S165" s="398"/>
    </row>
    <row r="166" spans="2:19" ht="18" customHeight="1" x14ac:dyDescent="0.35">
      <c r="B166" s="461" t="s">
        <v>103</v>
      </c>
      <c r="C166" s="395">
        <v>6027</v>
      </c>
      <c r="D166" s="141" t="s">
        <v>67</v>
      </c>
      <c r="E166" s="287" t="s">
        <v>41</v>
      </c>
      <c r="F166" s="268" t="s">
        <v>8</v>
      </c>
      <c r="G166" s="173"/>
      <c r="H166" s="51">
        <v>230</v>
      </c>
      <c r="I166" s="52">
        <v>190</v>
      </c>
      <c r="J166" s="52">
        <v>45</v>
      </c>
      <c r="K166" s="52">
        <v>8</v>
      </c>
      <c r="L166" s="52"/>
      <c r="M166" s="4"/>
      <c r="N166" s="451"/>
      <c r="O166" s="372">
        <f>SUM(H166:$L166)</f>
        <v>473</v>
      </c>
      <c r="P166" s="125">
        <f t="shared" si="36"/>
        <v>48</v>
      </c>
      <c r="Q166" s="1008"/>
      <c r="R166" s="980"/>
      <c r="S166" s="398"/>
    </row>
    <row r="167" spans="2:19" ht="18" customHeight="1" x14ac:dyDescent="0.35">
      <c r="B167" s="461"/>
      <c r="C167" s="397">
        <v>6034</v>
      </c>
      <c r="D167" s="138" t="s">
        <v>149</v>
      </c>
      <c r="E167" s="292" t="s">
        <v>51</v>
      </c>
      <c r="F167" s="268" t="s">
        <v>8</v>
      </c>
      <c r="G167" s="173"/>
      <c r="H167" s="51">
        <v>290</v>
      </c>
      <c r="I167" s="52">
        <v>110</v>
      </c>
      <c r="J167" s="52">
        <v>72</v>
      </c>
      <c r="K167" s="52"/>
      <c r="L167" s="52"/>
      <c r="M167" s="4"/>
      <c r="N167" s="451"/>
      <c r="O167" s="372">
        <f>SUM(H167:$L167)</f>
        <v>472</v>
      </c>
      <c r="P167" s="125">
        <f t="shared" si="36"/>
        <v>48</v>
      </c>
      <c r="Q167" s="1008"/>
      <c r="R167" s="980"/>
      <c r="S167" s="398"/>
    </row>
    <row r="168" spans="2:19" x14ac:dyDescent="0.35">
      <c r="B168" s="461" t="s">
        <v>103</v>
      </c>
      <c r="C168" s="395">
        <v>1467</v>
      </c>
      <c r="D168" s="141" t="s">
        <v>179</v>
      </c>
      <c r="E168" s="287" t="s">
        <v>48</v>
      </c>
      <c r="F168" s="268" t="s">
        <v>8</v>
      </c>
      <c r="G168" s="173"/>
      <c r="H168" s="51">
        <v>270</v>
      </c>
      <c r="I168" s="52">
        <v>120</v>
      </c>
      <c r="J168" s="52">
        <v>72</v>
      </c>
      <c r="K168" s="52">
        <v>8</v>
      </c>
      <c r="L168" s="52"/>
      <c r="M168" s="4"/>
      <c r="N168" s="451"/>
      <c r="O168" s="372">
        <f>SUM(H168:$L168)</f>
        <v>470</v>
      </c>
      <c r="P168" s="125">
        <f t="shared" si="36"/>
        <v>48</v>
      </c>
      <c r="Q168" s="1008"/>
      <c r="R168" s="980"/>
      <c r="S168" s="398" t="str">
        <f t="shared" ref="S168:S202" si="37">IF(O168=0," ",IF(P168&lt;&gt;48,"ERROR!"," "))</f>
        <v xml:space="preserve"> </v>
      </c>
    </row>
    <row r="169" spans="2:19" x14ac:dyDescent="0.35">
      <c r="B169" s="461" t="s">
        <v>103</v>
      </c>
      <c r="C169" s="395">
        <v>1128</v>
      </c>
      <c r="D169" s="141" t="s">
        <v>161</v>
      </c>
      <c r="E169" s="287" t="s">
        <v>41</v>
      </c>
      <c r="F169" s="268" t="s">
        <v>8</v>
      </c>
      <c r="G169" s="173"/>
      <c r="H169" s="51">
        <v>180</v>
      </c>
      <c r="I169" s="52">
        <v>160</v>
      </c>
      <c r="J169" s="52">
        <v>108</v>
      </c>
      <c r="K169" s="52">
        <v>8</v>
      </c>
      <c r="L169" s="52">
        <v>7</v>
      </c>
      <c r="M169" s="4"/>
      <c r="N169" s="451"/>
      <c r="O169" s="372">
        <f>SUM(H169:$L169)</f>
        <v>463</v>
      </c>
      <c r="P169" s="125">
        <f t="shared" si="36"/>
        <v>48</v>
      </c>
      <c r="Q169" s="1008"/>
      <c r="R169" s="980"/>
      <c r="S169" s="398" t="str">
        <f t="shared" si="37"/>
        <v xml:space="preserve"> </v>
      </c>
    </row>
    <row r="170" spans="2:19" x14ac:dyDescent="0.35">
      <c r="B170" s="461"/>
      <c r="C170" s="397">
        <v>1383</v>
      </c>
      <c r="D170" s="138" t="s">
        <v>73</v>
      </c>
      <c r="E170" s="292" t="s">
        <v>49</v>
      </c>
      <c r="F170" s="268" t="s">
        <v>8</v>
      </c>
      <c r="G170" s="173"/>
      <c r="H170" s="51">
        <v>200</v>
      </c>
      <c r="I170" s="52">
        <v>110</v>
      </c>
      <c r="J170" s="52">
        <v>117</v>
      </c>
      <c r="K170" s="52">
        <v>32</v>
      </c>
      <c r="L170" s="52"/>
      <c r="M170" s="4"/>
      <c r="N170" s="451"/>
      <c r="O170" s="372">
        <f>SUM(H170:$L170)</f>
        <v>459</v>
      </c>
      <c r="P170" s="125">
        <f t="shared" si="36"/>
        <v>48</v>
      </c>
      <c r="Q170" s="1008"/>
      <c r="R170" s="980"/>
      <c r="S170" s="398"/>
    </row>
    <row r="171" spans="2:19" ht="16" thickBot="1" x14ac:dyDescent="0.4">
      <c r="B171" s="461" t="s">
        <v>103</v>
      </c>
      <c r="C171" s="395">
        <v>1376</v>
      </c>
      <c r="D171" s="141" t="s">
        <v>66</v>
      </c>
      <c r="E171" s="287" t="s">
        <v>49</v>
      </c>
      <c r="F171" s="268" t="s">
        <v>8</v>
      </c>
      <c r="G171" s="173"/>
      <c r="H171" s="51">
        <v>180</v>
      </c>
      <c r="I171" s="52">
        <v>150</v>
      </c>
      <c r="J171" s="52">
        <v>90</v>
      </c>
      <c r="K171" s="52">
        <v>24</v>
      </c>
      <c r="L171" s="52">
        <v>7</v>
      </c>
      <c r="M171" s="4"/>
      <c r="N171" s="451">
        <v>1</v>
      </c>
      <c r="O171" s="372">
        <f>SUM(H171:$L171)</f>
        <v>451</v>
      </c>
      <c r="P171" s="125">
        <f t="shared" si="36"/>
        <v>48</v>
      </c>
      <c r="Q171" s="1008"/>
      <c r="R171" s="980"/>
      <c r="S171" s="398" t="str">
        <f t="shared" si="37"/>
        <v xml:space="preserve"> </v>
      </c>
    </row>
    <row r="172" spans="2:19" x14ac:dyDescent="0.35">
      <c r="B172" s="461" t="s">
        <v>103</v>
      </c>
      <c r="C172" s="468">
        <v>169</v>
      </c>
      <c r="D172" s="159" t="s">
        <v>116</v>
      </c>
      <c r="E172" s="286" t="s">
        <v>41</v>
      </c>
      <c r="F172" s="267" t="s">
        <v>4</v>
      </c>
      <c r="G172" s="172"/>
      <c r="H172" s="135">
        <v>240</v>
      </c>
      <c r="I172" s="50">
        <v>150</v>
      </c>
      <c r="J172" s="50">
        <v>81</v>
      </c>
      <c r="K172" s="50"/>
      <c r="L172" s="50"/>
      <c r="M172" s="39"/>
      <c r="N172" s="450"/>
      <c r="O172" s="434">
        <f>SUM(H172:$L172)</f>
        <v>471</v>
      </c>
      <c r="P172" s="223">
        <f t="shared" ref="P172:P210" si="38">(H172/10)+(I172/10)+(J172/9)+(K172/8)+(L172/7)+(M172/6)+N172</f>
        <v>48</v>
      </c>
      <c r="Q172" s="17" t="str">
        <f t="shared" ref="Q172:Q181" si="39">IF(O172&gt;471,"Yes","NO")</f>
        <v>NO</v>
      </c>
      <c r="R172" s="180" t="str">
        <f>IF(Q172="yes","HM","")</f>
        <v/>
      </c>
      <c r="S172" s="398" t="str">
        <f t="shared" si="37"/>
        <v xml:space="preserve"> </v>
      </c>
    </row>
    <row r="173" spans="2:19" x14ac:dyDescent="0.35">
      <c r="B173" s="461"/>
      <c r="C173" s="469">
        <v>1287</v>
      </c>
      <c r="D173" s="157" t="s">
        <v>134</v>
      </c>
      <c r="E173" s="289" t="s">
        <v>41</v>
      </c>
      <c r="F173" s="270" t="s">
        <v>4</v>
      </c>
      <c r="G173" s="155"/>
      <c r="H173" s="51">
        <v>220</v>
      </c>
      <c r="I173" s="52">
        <v>130</v>
      </c>
      <c r="J173" s="52">
        <v>108</v>
      </c>
      <c r="K173" s="52">
        <v>8</v>
      </c>
      <c r="L173" s="52"/>
      <c r="M173" s="4"/>
      <c r="N173" s="451"/>
      <c r="O173" s="372">
        <f>SUM(H173:$L173)</f>
        <v>466</v>
      </c>
      <c r="P173" s="125">
        <f>(H173/10)+(I173/10)+(J173/9)+(K173/8)+(L173/7)+(M173/6)+N173</f>
        <v>48</v>
      </c>
      <c r="Q173" s="67" t="str">
        <f>IF(O173&gt;471,"Yes","NO")</f>
        <v>NO</v>
      </c>
      <c r="R173" s="130"/>
      <c r="S173" s="398" t="str">
        <f>IF(O173=0," ",IF(P173&lt;&gt;48,"ERROR!"," "))</f>
        <v xml:space="preserve"> </v>
      </c>
    </row>
    <row r="174" spans="2:19" x14ac:dyDescent="0.35">
      <c r="B174" s="461" t="s">
        <v>103</v>
      </c>
      <c r="C174" s="469">
        <v>322</v>
      </c>
      <c r="D174" s="157" t="s">
        <v>60</v>
      </c>
      <c r="E174" s="289" t="s">
        <v>48</v>
      </c>
      <c r="F174" s="270" t="s">
        <v>4</v>
      </c>
      <c r="G174" s="155"/>
      <c r="H174" s="51">
        <v>210</v>
      </c>
      <c r="I174" s="52">
        <v>150</v>
      </c>
      <c r="J174" s="52">
        <v>90</v>
      </c>
      <c r="K174" s="52">
        <v>16</v>
      </c>
      <c r="L174" s="52"/>
      <c r="M174" s="4"/>
      <c r="N174" s="451"/>
      <c r="O174" s="372">
        <f>SUM(H174:$L174)</f>
        <v>466</v>
      </c>
      <c r="P174" s="125">
        <f t="shared" si="38"/>
        <v>48</v>
      </c>
      <c r="Q174" s="67" t="str">
        <f t="shared" si="39"/>
        <v>NO</v>
      </c>
      <c r="R174" s="130"/>
      <c r="S174" s="398" t="str">
        <f t="shared" si="37"/>
        <v xml:space="preserve"> </v>
      </c>
    </row>
    <row r="175" spans="2:19" x14ac:dyDescent="0.35">
      <c r="B175" s="461" t="s">
        <v>103</v>
      </c>
      <c r="C175" s="395">
        <v>2</v>
      </c>
      <c r="D175" s="141" t="s">
        <v>62</v>
      </c>
      <c r="E175" s="287" t="s">
        <v>41</v>
      </c>
      <c r="F175" s="268" t="s">
        <v>4</v>
      </c>
      <c r="G175" s="173"/>
      <c r="H175" s="51">
        <v>200</v>
      </c>
      <c r="I175" s="52">
        <v>150</v>
      </c>
      <c r="J175" s="52">
        <v>108</v>
      </c>
      <c r="K175" s="52">
        <v>8</v>
      </c>
      <c r="L175" s="52"/>
      <c r="M175" s="4"/>
      <c r="N175" s="451"/>
      <c r="O175" s="372">
        <f>SUM(H175:$L175)</f>
        <v>466</v>
      </c>
      <c r="P175" s="125">
        <f t="shared" si="38"/>
        <v>48</v>
      </c>
      <c r="Q175" s="67" t="str">
        <f t="shared" si="39"/>
        <v>NO</v>
      </c>
      <c r="R175" s="130"/>
      <c r="S175" s="398" t="str">
        <f t="shared" si="37"/>
        <v xml:space="preserve"> </v>
      </c>
    </row>
    <row r="176" spans="2:19" x14ac:dyDescent="0.35">
      <c r="B176" s="461" t="s">
        <v>103</v>
      </c>
      <c r="C176" s="395">
        <v>1392</v>
      </c>
      <c r="D176" s="141" t="s">
        <v>84</v>
      </c>
      <c r="E176" s="287" t="s">
        <v>46</v>
      </c>
      <c r="F176" s="268" t="s">
        <v>4</v>
      </c>
      <c r="G176" s="173"/>
      <c r="H176" s="51">
        <v>210</v>
      </c>
      <c r="I176" s="52">
        <v>140</v>
      </c>
      <c r="J176" s="52">
        <v>72</v>
      </c>
      <c r="K176" s="52">
        <v>32</v>
      </c>
      <c r="L176" s="52">
        <v>7</v>
      </c>
      <c r="M176" s="4"/>
      <c r="N176" s="451"/>
      <c r="O176" s="372">
        <f>SUM(H176:$L176)</f>
        <v>461</v>
      </c>
      <c r="P176" s="125">
        <f>(H176/10)+(I176/10)+(J176/9)+(K176/8)+(L176/7)+(M176/6)+N176</f>
        <v>48</v>
      </c>
      <c r="Q176" s="67" t="str">
        <f>IF(O176&gt;471,"Yes","NO")</f>
        <v>NO</v>
      </c>
      <c r="R176" s="130" t="str">
        <f>IF(Q176="yes","HM","")</f>
        <v/>
      </c>
      <c r="S176" s="398" t="str">
        <f t="shared" si="37"/>
        <v xml:space="preserve"> </v>
      </c>
    </row>
    <row r="177" spans="2:19" x14ac:dyDescent="0.35">
      <c r="B177" s="461" t="s">
        <v>103</v>
      </c>
      <c r="C177" s="395">
        <v>1786</v>
      </c>
      <c r="D177" s="141" t="s">
        <v>63</v>
      </c>
      <c r="E177" s="287" t="s">
        <v>49</v>
      </c>
      <c r="F177" s="268" t="s">
        <v>4</v>
      </c>
      <c r="G177" s="173"/>
      <c r="H177" s="51">
        <v>210</v>
      </c>
      <c r="I177" s="52">
        <v>110</v>
      </c>
      <c r="J177" s="52">
        <v>117</v>
      </c>
      <c r="K177" s="52">
        <v>24</v>
      </c>
      <c r="L177" s="52"/>
      <c r="M177" s="4"/>
      <c r="N177" s="451"/>
      <c r="O177" s="372">
        <f>SUM(H177:$L177)</f>
        <v>461</v>
      </c>
      <c r="P177" s="125">
        <f>(H177/10)+(I177/10)+(J177/9)+(K177/8)+(L177/7)+(M177/6)+N177</f>
        <v>48</v>
      </c>
      <c r="Q177" s="67" t="str">
        <f>IF(O177&gt;471,"Yes","NO")</f>
        <v>NO</v>
      </c>
      <c r="R177" s="130" t="str">
        <f>IF(Q177="yes","HM","")</f>
        <v/>
      </c>
      <c r="S177" s="398" t="str">
        <f t="shared" si="37"/>
        <v xml:space="preserve"> </v>
      </c>
    </row>
    <row r="178" spans="2:19" x14ac:dyDescent="0.35">
      <c r="B178" s="461" t="s">
        <v>103</v>
      </c>
      <c r="C178" s="395">
        <v>1060</v>
      </c>
      <c r="D178" s="141" t="s">
        <v>87</v>
      </c>
      <c r="E178" s="287" t="s">
        <v>41</v>
      </c>
      <c r="F178" s="268" t="s">
        <v>4</v>
      </c>
      <c r="G178" s="173"/>
      <c r="H178" s="51">
        <v>160</v>
      </c>
      <c r="I178" s="52">
        <v>150</v>
      </c>
      <c r="J178" s="52">
        <v>117</v>
      </c>
      <c r="K178" s="52">
        <v>32</v>
      </c>
      <c r="L178" s="52"/>
      <c r="M178" s="4"/>
      <c r="N178" s="451"/>
      <c r="O178" s="372">
        <f>SUM(H178:$L178)</f>
        <v>459</v>
      </c>
      <c r="P178" s="125">
        <f t="shared" si="38"/>
        <v>48</v>
      </c>
      <c r="Q178" s="67" t="str">
        <f t="shared" si="39"/>
        <v>NO</v>
      </c>
      <c r="R178" s="130" t="str">
        <f>IF(Q178="yes","HM","")</f>
        <v/>
      </c>
      <c r="S178" s="398" t="str">
        <f t="shared" si="37"/>
        <v xml:space="preserve"> </v>
      </c>
    </row>
    <row r="179" spans="2:19" x14ac:dyDescent="0.35">
      <c r="B179" s="461" t="s">
        <v>103</v>
      </c>
      <c r="C179" s="395">
        <v>13</v>
      </c>
      <c r="D179" s="141" t="s">
        <v>58</v>
      </c>
      <c r="E179" s="287" t="s">
        <v>41</v>
      </c>
      <c r="F179" s="268" t="s">
        <v>4</v>
      </c>
      <c r="G179" s="173"/>
      <c r="H179" s="51">
        <v>180</v>
      </c>
      <c r="I179" s="52">
        <v>130</v>
      </c>
      <c r="J179" s="52">
        <v>108</v>
      </c>
      <c r="K179" s="52">
        <v>40</v>
      </c>
      <c r="L179" s="52"/>
      <c r="M179" s="4"/>
      <c r="N179" s="451"/>
      <c r="O179" s="372">
        <f>SUM(H179:$L179)</f>
        <v>458</v>
      </c>
      <c r="P179" s="125">
        <f t="shared" si="38"/>
        <v>48</v>
      </c>
      <c r="Q179" s="67" t="str">
        <f t="shared" si="39"/>
        <v>NO</v>
      </c>
      <c r="R179" s="130" t="str">
        <f>IF(Q179="yes","HM","")</f>
        <v/>
      </c>
      <c r="S179" s="398" t="str">
        <f t="shared" si="37"/>
        <v xml:space="preserve"> </v>
      </c>
    </row>
    <row r="180" spans="2:19" x14ac:dyDescent="0.35">
      <c r="B180" s="461" t="s">
        <v>103</v>
      </c>
      <c r="C180" s="395">
        <v>1266</v>
      </c>
      <c r="D180" s="141" t="s">
        <v>185</v>
      </c>
      <c r="E180" s="287" t="s">
        <v>39</v>
      </c>
      <c r="F180" s="268" t="s">
        <v>4</v>
      </c>
      <c r="G180" s="173"/>
      <c r="H180" s="51">
        <v>130</v>
      </c>
      <c r="I180" s="52">
        <v>160</v>
      </c>
      <c r="J180" s="52">
        <v>135</v>
      </c>
      <c r="K180" s="52">
        <v>24</v>
      </c>
      <c r="L180" s="52">
        <v>7</v>
      </c>
      <c r="M180" s="4"/>
      <c r="N180" s="451"/>
      <c r="O180" s="372">
        <f>SUM(H180:$L180)</f>
        <v>456</v>
      </c>
      <c r="P180" s="125">
        <f t="shared" si="38"/>
        <v>48</v>
      </c>
      <c r="Q180" s="67" t="str">
        <f t="shared" si="39"/>
        <v>NO</v>
      </c>
      <c r="R180" s="130"/>
      <c r="S180" s="398" t="str">
        <f t="shared" si="37"/>
        <v xml:space="preserve"> </v>
      </c>
    </row>
    <row r="181" spans="2:19" x14ac:dyDescent="0.35">
      <c r="B181" s="461" t="s">
        <v>103</v>
      </c>
      <c r="C181" s="397">
        <v>6032</v>
      </c>
      <c r="D181" s="138" t="s">
        <v>133</v>
      </c>
      <c r="E181" s="292" t="s">
        <v>51</v>
      </c>
      <c r="F181" s="268" t="s">
        <v>4</v>
      </c>
      <c r="G181" s="173"/>
      <c r="H181" s="51">
        <v>260</v>
      </c>
      <c r="I181" s="52">
        <v>70</v>
      </c>
      <c r="J181" s="52">
        <v>99</v>
      </c>
      <c r="K181" s="52">
        <v>8</v>
      </c>
      <c r="L181" s="52"/>
      <c r="M181" s="4"/>
      <c r="N181" s="451">
        <v>3</v>
      </c>
      <c r="O181" s="372">
        <f>SUM(H181:$L181)</f>
        <v>437</v>
      </c>
      <c r="P181" s="125">
        <f t="shared" si="38"/>
        <v>48</v>
      </c>
      <c r="Q181" s="67" t="str">
        <f t="shared" si="39"/>
        <v>NO</v>
      </c>
      <c r="R181" s="130" t="str">
        <f>IF(Q181="yes","HM","")</f>
        <v/>
      </c>
      <c r="S181" s="398" t="str">
        <f t="shared" si="37"/>
        <v xml:space="preserve"> </v>
      </c>
    </row>
    <row r="182" spans="2:19" x14ac:dyDescent="0.35">
      <c r="B182" s="461" t="s">
        <v>103</v>
      </c>
      <c r="C182" s="397">
        <v>284</v>
      </c>
      <c r="D182" s="138" t="s">
        <v>148</v>
      </c>
      <c r="E182" s="292" t="s">
        <v>44</v>
      </c>
      <c r="F182" s="266" t="s">
        <v>4</v>
      </c>
      <c r="G182" s="550"/>
      <c r="H182" s="58">
        <v>150</v>
      </c>
      <c r="I182" s="1">
        <v>110</v>
      </c>
      <c r="J182" s="1">
        <v>81</v>
      </c>
      <c r="K182" s="1">
        <v>16</v>
      </c>
      <c r="L182" s="1"/>
      <c r="M182" s="10"/>
      <c r="N182" s="452">
        <v>11</v>
      </c>
      <c r="O182" s="423">
        <f>SUM(H182:$L182)</f>
        <v>357</v>
      </c>
      <c r="P182" s="166">
        <f t="shared" si="38"/>
        <v>48</v>
      </c>
      <c r="Q182" s="18" t="str">
        <f>IF(O182&gt;471,"Yes","NO")</f>
        <v>NO</v>
      </c>
      <c r="R182" s="185" t="str">
        <f>IF(Q182="yes","HM","")</f>
        <v/>
      </c>
      <c r="S182" s="398" t="str">
        <f t="shared" si="37"/>
        <v xml:space="preserve"> </v>
      </c>
    </row>
    <row r="183" spans="2:19" ht="16" thickBot="1" x14ac:dyDescent="0.4">
      <c r="B183" s="461" t="s">
        <v>103</v>
      </c>
      <c r="C183" s="392">
        <v>1539</v>
      </c>
      <c r="D183" s="156" t="s">
        <v>57</v>
      </c>
      <c r="E183" s="288" t="s">
        <v>41</v>
      </c>
      <c r="F183" s="269" t="s">
        <v>4</v>
      </c>
      <c r="G183" s="549"/>
      <c r="H183" s="53">
        <v>200</v>
      </c>
      <c r="I183" s="54">
        <v>100</v>
      </c>
      <c r="J183" s="54">
        <v>90</v>
      </c>
      <c r="K183" s="54">
        <v>48</v>
      </c>
      <c r="L183" s="54">
        <v>14</v>
      </c>
      <c r="M183" s="38"/>
      <c r="N183" s="30"/>
      <c r="O183" s="435">
        <f>SUM(H183:$L183)</f>
        <v>452</v>
      </c>
      <c r="P183" s="331">
        <f>(H183/10)+(I183/10)+(J183/9)+(K183/8)+(L183/7)+(M183/6)+N183</f>
        <v>48</v>
      </c>
      <c r="Q183" s="19" t="str">
        <f>IF(O183&gt;471,"Yes","NO")</f>
        <v>NO</v>
      </c>
      <c r="R183" s="131" t="str">
        <f>IF(Q183="yes","HM","")</f>
        <v/>
      </c>
      <c r="S183" s="398" t="str">
        <f t="shared" si="37"/>
        <v xml:space="preserve"> </v>
      </c>
    </row>
    <row r="184" spans="2:19" x14ac:dyDescent="0.35">
      <c r="B184" s="461" t="s">
        <v>103</v>
      </c>
      <c r="C184" s="475">
        <v>1475</v>
      </c>
      <c r="D184" s="159" t="s">
        <v>206</v>
      </c>
      <c r="E184" s="281" t="s">
        <v>48</v>
      </c>
      <c r="F184" s="258" t="s">
        <v>5</v>
      </c>
      <c r="G184" s="155"/>
      <c r="H184" s="62">
        <v>160</v>
      </c>
      <c r="I184" s="36">
        <v>190</v>
      </c>
      <c r="J184" s="36">
        <v>90</v>
      </c>
      <c r="K184" s="36">
        <v>24</v>
      </c>
      <c r="L184" s="36"/>
      <c r="M184" s="37"/>
      <c r="N184" s="453"/>
      <c r="O184" s="436">
        <f>SUM(H184:$L184)</f>
        <v>464</v>
      </c>
      <c r="P184" s="351">
        <f t="shared" si="38"/>
        <v>48</v>
      </c>
      <c r="Q184" s="552" t="str">
        <f t="shared" ref="Q184:Q202" si="40">IF(O184&gt;460,"Yes","NO")</f>
        <v>Yes</v>
      </c>
      <c r="R184" s="445" t="str">
        <f t="shared" ref="R184:R202" si="41">IF(Q184="yes","M","")</f>
        <v>M</v>
      </c>
      <c r="S184" s="398" t="str">
        <f t="shared" si="37"/>
        <v xml:space="preserve"> </v>
      </c>
    </row>
    <row r="185" spans="2:19" x14ac:dyDescent="0.35">
      <c r="B185" s="461"/>
      <c r="C185" s="478">
        <v>6035</v>
      </c>
      <c r="D185" s="157" t="s">
        <v>165</v>
      </c>
      <c r="E185" s="284" t="s">
        <v>51</v>
      </c>
      <c r="F185" s="264" t="s">
        <v>5</v>
      </c>
      <c r="G185" s="173"/>
      <c r="H185" s="51">
        <v>150</v>
      </c>
      <c r="I185" s="52">
        <v>170</v>
      </c>
      <c r="J185" s="52">
        <v>99</v>
      </c>
      <c r="K185" s="52">
        <v>40</v>
      </c>
      <c r="L185" s="52"/>
      <c r="M185" s="4"/>
      <c r="N185" s="451"/>
      <c r="O185" s="372">
        <f>SUM(H185:$L185)</f>
        <v>459</v>
      </c>
      <c r="P185" s="350">
        <f>(H185/10)+(I185/10)+(J185/9)+(K185/8)+(L185/7)+(M185/6)+N185</f>
        <v>48</v>
      </c>
      <c r="Q185" s="168" t="str">
        <f>IF(O185&gt;460,"Yes","NO")</f>
        <v>NO</v>
      </c>
      <c r="R185" s="446" t="str">
        <f>IF(Q185="yes","M","")</f>
        <v/>
      </c>
      <c r="S185" s="398" t="str">
        <f t="shared" si="37"/>
        <v xml:space="preserve"> </v>
      </c>
    </row>
    <row r="186" spans="2:19" x14ac:dyDescent="0.35">
      <c r="B186" s="461" t="s">
        <v>103</v>
      </c>
      <c r="C186" s="476">
        <v>641</v>
      </c>
      <c r="D186" s="141" t="s">
        <v>54</v>
      </c>
      <c r="E186" s="282" t="s">
        <v>49</v>
      </c>
      <c r="F186" s="264" t="s">
        <v>5</v>
      </c>
      <c r="G186" s="173"/>
      <c r="H186" s="51">
        <v>180</v>
      </c>
      <c r="I186" s="52">
        <v>100</v>
      </c>
      <c r="J186" s="52">
        <v>144</v>
      </c>
      <c r="K186" s="52">
        <v>32</v>
      </c>
      <c r="L186" s="52"/>
      <c r="M186" s="4"/>
      <c r="N186" s="451"/>
      <c r="O186" s="372">
        <f>SUM(H186:$L186)</f>
        <v>456</v>
      </c>
      <c r="P186" s="350">
        <f>(H186/10)+(I186/10)+(J186/9)+(K186/8)+(L186/7)+(M186/6)+N186</f>
        <v>48</v>
      </c>
      <c r="Q186" s="168" t="str">
        <f>IF(O186&gt;460,"Yes","NO")</f>
        <v>NO</v>
      </c>
      <c r="R186" s="446" t="str">
        <f>IF(Q186="yes","M","")</f>
        <v/>
      </c>
      <c r="S186" s="398" t="str">
        <f t="shared" si="37"/>
        <v xml:space="preserve"> </v>
      </c>
    </row>
    <row r="187" spans="2:19" x14ac:dyDescent="0.35">
      <c r="B187" s="461" t="s">
        <v>103</v>
      </c>
      <c r="C187" s="476">
        <v>3623</v>
      </c>
      <c r="D187" s="141" t="s">
        <v>86</v>
      </c>
      <c r="E187" s="141" t="s">
        <v>41</v>
      </c>
      <c r="F187" s="264" t="s">
        <v>5</v>
      </c>
      <c r="G187" s="173"/>
      <c r="H187" s="51">
        <v>180</v>
      </c>
      <c r="I187" s="52">
        <v>160</v>
      </c>
      <c r="J187" s="52">
        <v>90</v>
      </c>
      <c r="K187" s="52">
        <v>24</v>
      </c>
      <c r="L187" s="52"/>
      <c r="M187" s="4"/>
      <c r="N187" s="451">
        <v>1</v>
      </c>
      <c r="O187" s="372">
        <f>SUM(H187:$L187)</f>
        <v>454</v>
      </c>
      <c r="P187" s="350">
        <f t="shared" si="38"/>
        <v>48</v>
      </c>
      <c r="Q187" s="168" t="str">
        <f t="shared" si="40"/>
        <v>NO</v>
      </c>
      <c r="R187" s="446" t="str">
        <f t="shared" si="41"/>
        <v/>
      </c>
      <c r="S187" s="398" t="str">
        <f t="shared" si="37"/>
        <v xml:space="preserve"> </v>
      </c>
    </row>
    <row r="188" spans="2:19" x14ac:dyDescent="0.35">
      <c r="B188" s="461" t="s">
        <v>103</v>
      </c>
      <c r="C188" s="476">
        <v>1065</v>
      </c>
      <c r="D188" s="141" t="s">
        <v>82</v>
      </c>
      <c r="E188" s="282" t="s">
        <v>46</v>
      </c>
      <c r="F188" s="264" t="s">
        <v>5</v>
      </c>
      <c r="G188" s="173"/>
      <c r="H188" s="51">
        <v>250</v>
      </c>
      <c r="I188" s="52">
        <v>90</v>
      </c>
      <c r="J188" s="52">
        <v>72</v>
      </c>
      <c r="K188" s="52">
        <v>24</v>
      </c>
      <c r="L188" s="52">
        <v>14</v>
      </c>
      <c r="M188" s="4"/>
      <c r="N188" s="451">
        <v>1</v>
      </c>
      <c r="O188" s="372">
        <f>SUM(H188:$L188)</f>
        <v>450</v>
      </c>
      <c r="P188" s="350">
        <f>(H188/10)+(I188/10)+(J188/9)+(K188/8)+(L188/7)+(M188/6)+N188</f>
        <v>48</v>
      </c>
      <c r="Q188" s="168" t="str">
        <f>IF(O188&gt;460,"Yes","NO")</f>
        <v>NO</v>
      </c>
      <c r="R188" s="446" t="str">
        <f>IF(Q188="yes","M","")</f>
        <v/>
      </c>
      <c r="S188" s="398" t="str">
        <f t="shared" si="37"/>
        <v xml:space="preserve"> </v>
      </c>
    </row>
    <row r="189" spans="2:19" x14ac:dyDescent="0.35">
      <c r="B189" s="461" t="s">
        <v>103</v>
      </c>
      <c r="C189" s="476">
        <v>1798</v>
      </c>
      <c r="D189" s="141" t="s">
        <v>83</v>
      </c>
      <c r="E189" s="282" t="s">
        <v>41</v>
      </c>
      <c r="F189" s="264" t="s">
        <v>5</v>
      </c>
      <c r="G189" s="173"/>
      <c r="H189" s="51">
        <v>110</v>
      </c>
      <c r="I189" s="52">
        <v>170</v>
      </c>
      <c r="J189" s="52">
        <v>108</v>
      </c>
      <c r="K189" s="52">
        <v>48</v>
      </c>
      <c r="L189" s="52">
        <v>14</v>
      </c>
      <c r="M189" s="4"/>
      <c r="N189" s="451"/>
      <c r="O189" s="372">
        <f>SUM(H189:$L189)</f>
        <v>450</v>
      </c>
      <c r="P189" s="350">
        <f>(H189/10)+(I189/10)+(J189/9)+(K189/8)+(L189/7)+(M189/6)+N189</f>
        <v>48</v>
      </c>
      <c r="Q189" s="168" t="str">
        <f>IF(O189&gt;460,"Yes","NO")</f>
        <v>NO</v>
      </c>
      <c r="R189" s="446" t="str">
        <f>IF(Q189="yes","M","")</f>
        <v/>
      </c>
      <c r="S189" s="398" t="str">
        <f t="shared" si="37"/>
        <v xml:space="preserve"> </v>
      </c>
    </row>
    <row r="190" spans="2:19" x14ac:dyDescent="0.35">
      <c r="B190" s="461" t="s">
        <v>103</v>
      </c>
      <c r="C190" s="476">
        <v>1281</v>
      </c>
      <c r="D190" s="141" t="s">
        <v>72</v>
      </c>
      <c r="E190" s="282" t="s">
        <v>41</v>
      </c>
      <c r="F190" s="264" t="s">
        <v>5</v>
      </c>
      <c r="G190" s="173"/>
      <c r="H190" s="51">
        <v>130</v>
      </c>
      <c r="I190" s="52">
        <v>120</v>
      </c>
      <c r="J190" s="52">
        <v>135</v>
      </c>
      <c r="K190" s="52">
        <v>64</v>
      </c>
      <c r="L190" s="52"/>
      <c r="M190" s="4"/>
      <c r="N190" s="451"/>
      <c r="O190" s="372">
        <f>SUM(H190:$L190)</f>
        <v>449</v>
      </c>
      <c r="P190" s="350">
        <f t="shared" si="38"/>
        <v>48</v>
      </c>
      <c r="Q190" s="168" t="str">
        <f t="shared" si="40"/>
        <v>NO</v>
      </c>
      <c r="R190" s="446" t="str">
        <f t="shared" si="41"/>
        <v/>
      </c>
      <c r="S190" s="398" t="str">
        <f t="shared" si="37"/>
        <v xml:space="preserve"> </v>
      </c>
    </row>
    <row r="191" spans="2:19" x14ac:dyDescent="0.35">
      <c r="B191" s="461" t="s">
        <v>103</v>
      </c>
      <c r="C191" s="476">
        <v>1542</v>
      </c>
      <c r="D191" s="141" t="s">
        <v>140</v>
      </c>
      <c r="E191" s="282" t="s">
        <v>44</v>
      </c>
      <c r="F191" s="264" t="s">
        <v>5</v>
      </c>
      <c r="G191" s="173"/>
      <c r="H191" s="51">
        <v>110</v>
      </c>
      <c r="I191" s="52">
        <v>140</v>
      </c>
      <c r="J191" s="52">
        <v>153</v>
      </c>
      <c r="K191" s="52">
        <v>32</v>
      </c>
      <c r="L191" s="52">
        <v>14</v>
      </c>
      <c r="M191" s="4"/>
      <c r="N191" s="451"/>
      <c r="O191" s="372">
        <f>SUM(H191:$L191)</f>
        <v>449</v>
      </c>
      <c r="P191" s="350">
        <f t="shared" si="38"/>
        <v>48</v>
      </c>
      <c r="Q191" s="168" t="str">
        <f t="shared" si="40"/>
        <v>NO</v>
      </c>
      <c r="R191" s="446" t="str">
        <f t="shared" si="41"/>
        <v/>
      </c>
      <c r="S191" s="398" t="str">
        <f t="shared" si="37"/>
        <v xml:space="preserve"> </v>
      </c>
    </row>
    <row r="192" spans="2:19" x14ac:dyDescent="0.35">
      <c r="B192" s="461"/>
      <c r="C192" s="476">
        <v>1618</v>
      </c>
      <c r="D192" s="141" t="s">
        <v>69</v>
      </c>
      <c r="E192" s="282" t="s">
        <v>43</v>
      </c>
      <c r="F192" s="264" t="s">
        <v>5</v>
      </c>
      <c r="G192" s="173"/>
      <c r="H192" s="51">
        <v>150</v>
      </c>
      <c r="I192" s="52">
        <v>100</v>
      </c>
      <c r="J192" s="52">
        <v>135</v>
      </c>
      <c r="K192" s="52">
        <v>40</v>
      </c>
      <c r="L192" s="52">
        <v>14</v>
      </c>
      <c r="M192" s="4"/>
      <c r="N192" s="451">
        <v>1</v>
      </c>
      <c r="O192" s="372">
        <f>SUM(H192:$L192)</f>
        <v>439</v>
      </c>
      <c r="P192" s="350">
        <f>(H192/10)+(I192/10)+(J192/9)+(K192/8)+(L192/7)+(M192/6)+N192</f>
        <v>48</v>
      </c>
      <c r="Q192" s="168" t="str">
        <f>IF(O192&gt;460,"Yes","NO")</f>
        <v>NO</v>
      </c>
      <c r="R192" s="446" t="str">
        <f>IF(Q192="yes","M","")</f>
        <v/>
      </c>
      <c r="S192" s="398" t="str">
        <f t="shared" si="37"/>
        <v xml:space="preserve"> </v>
      </c>
    </row>
    <row r="193" spans="2:19" x14ac:dyDescent="0.35">
      <c r="B193" s="461" t="s">
        <v>103</v>
      </c>
      <c r="C193" s="476">
        <v>1314</v>
      </c>
      <c r="D193" s="141" t="s">
        <v>150</v>
      </c>
      <c r="E193" s="282" t="s">
        <v>44</v>
      </c>
      <c r="F193" s="264" t="s">
        <v>5</v>
      </c>
      <c r="G193" s="173"/>
      <c r="H193" s="51">
        <v>130</v>
      </c>
      <c r="I193" s="52">
        <v>120</v>
      </c>
      <c r="J193" s="52">
        <v>135</v>
      </c>
      <c r="K193" s="52">
        <v>32</v>
      </c>
      <c r="L193" s="52">
        <v>21</v>
      </c>
      <c r="M193" s="4"/>
      <c r="N193" s="451">
        <v>1</v>
      </c>
      <c r="O193" s="372">
        <f>SUM(H193:$L193)</f>
        <v>438</v>
      </c>
      <c r="P193" s="350">
        <f t="shared" si="38"/>
        <v>48</v>
      </c>
      <c r="Q193" s="67" t="str">
        <f t="shared" si="40"/>
        <v>NO</v>
      </c>
      <c r="R193" s="446" t="str">
        <f t="shared" si="41"/>
        <v/>
      </c>
      <c r="S193" s="398" t="str">
        <f t="shared" si="37"/>
        <v xml:space="preserve"> </v>
      </c>
    </row>
    <row r="194" spans="2:19" x14ac:dyDescent="0.35">
      <c r="B194" s="461" t="s">
        <v>103</v>
      </c>
      <c r="C194" s="478">
        <v>6045</v>
      </c>
      <c r="D194" s="157" t="s">
        <v>168</v>
      </c>
      <c r="E194" s="284" t="s">
        <v>51</v>
      </c>
      <c r="F194" s="264" t="s">
        <v>5</v>
      </c>
      <c r="G194" s="173"/>
      <c r="H194" s="51">
        <v>60</v>
      </c>
      <c r="I194" s="52">
        <v>140</v>
      </c>
      <c r="J194" s="52">
        <v>153</v>
      </c>
      <c r="K194" s="52">
        <v>64</v>
      </c>
      <c r="L194" s="52">
        <v>21</v>
      </c>
      <c r="M194" s="4"/>
      <c r="N194" s="451"/>
      <c r="O194" s="372">
        <f>SUM(H194:$L194)</f>
        <v>438</v>
      </c>
      <c r="P194" s="350">
        <f t="shared" si="38"/>
        <v>48</v>
      </c>
      <c r="Q194" s="168" t="str">
        <f t="shared" si="40"/>
        <v>NO</v>
      </c>
      <c r="R194" s="446" t="str">
        <f t="shared" si="41"/>
        <v/>
      </c>
      <c r="S194" s="398" t="str">
        <f t="shared" si="37"/>
        <v xml:space="preserve"> </v>
      </c>
    </row>
    <row r="195" spans="2:19" x14ac:dyDescent="0.35">
      <c r="B195" s="461" t="s">
        <v>103</v>
      </c>
      <c r="C195" s="476">
        <v>1794</v>
      </c>
      <c r="D195" s="141" t="s">
        <v>209</v>
      </c>
      <c r="E195" s="282" t="s">
        <v>43</v>
      </c>
      <c r="F195" s="264" t="s">
        <v>5</v>
      </c>
      <c r="G195" s="173"/>
      <c r="H195" s="51">
        <v>180</v>
      </c>
      <c r="I195" s="52">
        <v>50</v>
      </c>
      <c r="J195" s="52">
        <v>144</v>
      </c>
      <c r="K195" s="52">
        <v>48</v>
      </c>
      <c r="L195" s="52">
        <v>14</v>
      </c>
      <c r="M195" s="4"/>
      <c r="N195" s="451">
        <v>1</v>
      </c>
      <c r="O195" s="372">
        <f>SUM(H195:$L195)</f>
        <v>436</v>
      </c>
      <c r="P195" s="350">
        <f t="shared" si="38"/>
        <v>48</v>
      </c>
      <c r="Q195" s="168" t="str">
        <f t="shared" si="40"/>
        <v>NO</v>
      </c>
      <c r="R195" s="446" t="str">
        <f t="shared" si="41"/>
        <v/>
      </c>
      <c r="S195" s="398" t="str">
        <f t="shared" si="37"/>
        <v xml:space="preserve"> </v>
      </c>
    </row>
    <row r="196" spans="2:19" x14ac:dyDescent="0.35">
      <c r="B196" s="461"/>
      <c r="C196" s="477">
        <v>6044</v>
      </c>
      <c r="D196" s="138" t="s">
        <v>167</v>
      </c>
      <c r="E196" s="291" t="s">
        <v>51</v>
      </c>
      <c r="F196" s="263" t="s">
        <v>5</v>
      </c>
      <c r="G196" s="565"/>
      <c r="H196" s="58">
        <v>90</v>
      </c>
      <c r="I196" s="1">
        <v>110</v>
      </c>
      <c r="J196" s="1">
        <v>189</v>
      </c>
      <c r="K196" s="1">
        <v>40</v>
      </c>
      <c r="L196" s="1">
        <v>7</v>
      </c>
      <c r="M196" s="10"/>
      <c r="N196" s="452">
        <v>1</v>
      </c>
      <c r="O196" s="423">
        <f>SUM(H196:$L196)</f>
        <v>436</v>
      </c>
      <c r="P196" s="86">
        <f>(H196/10)+(I196/10)+(J196/9)+(K196/8)+(L196/7)+(M196/6)+N196</f>
        <v>48</v>
      </c>
      <c r="Q196" s="18" t="str">
        <f>IF(O196&gt;460,"Yes","NO")</f>
        <v>NO</v>
      </c>
      <c r="R196" s="447" t="str">
        <f>IF(Q196="yes","M","")</f>
        <v/>
      </c>
      <c r="S196" s="398" t="str">
        <f>IF(O196=0," ",IF(P196&lt;&gt;48,"ERROR!"," "))</f>
        <v xml:space="preserve"> </v>
      </c>
    </row>
    <row r="197" spans="2:19" x14ac:dyDescent="0.35">
      <c r="B197" s="461"/>
      <c r="C197" s="476">
        <v>19</v>
      </c>
      <c r="D197" s="141" t="s">
        <v>210</v>
      </c>
      <c r="E197" s="282" t="s">
        <v>41</v>
      </c>
      <c r="F197" s="264" t="s">
        <v>5</v>
      </c>
      <c r="G197" s="173"/>
      <c r="H197" s="51">
        <v>120</v>
      </c>
      <c r="I197" s="52">
        <v>70</v>
      </c>
      <c r="J197" s="52">
        <v>162</v>
      </c>
      <c r="K197" s="52">
        <v>72</v>
      </c>
      <c r="L197" s="52">
        <v>7</v>
      </c>
      <c r="M197" s="4"/>
      <c r="N197" s="451">
        <v>1</v>
      </c>
      <c r="O197" s="372">
        <f>SUM(H197:$L197)</f>
        <v>431</v>
      </c>
      <c r="P197" s="350">
        <f>(H197/10)+(I197/10)+(J197/9)+(K197/8)+(L197/7)+(M197/6)+N197</f>
        <v>48</v>
      </c>
      <c r="Q197" s="168" t="str">
        <f>IF(O197&gt;460,"Yes","NO")</f>
        <v>NO</v>
      </c>
      <c r="R197" s="446" t="str">
        <f>IF(Q197="yes","M","")</f>
        <v/>
      </c>
      <c r="S197" s="378" t="str">
        <f t="shared" si="37"/>
        <v xml:space="preserve"> </v>
      </c>
    </row>
    <row r="198" spans="2:19" x14ac:dyDescent="0.35">
      <c r="B198" s="461"/>
      <c r="C198" s="477">
        <v>1233</v>
      </c>
      <c r="D198" s="138" t="s">
        <v>126</v>
      </c>
      <c r="E198" s="291" t="s">
        <v>43</v>
      </c>
      <c r="F198" s="264" t="s">
        <v>5</v>
      </c>
      <c r="G198" s="173"/>
      <c r="H198" s="51">
        <v>120</v>
      </c>
      <c r="I198" s="52">
        <v>140</v>
      </c>
      <c r="J198" s="52">
        <v>90</v>
      </c>
      <c r="K198" s="52">
        <v>80</v>
      </c>
      <c r="L198" s="52"/>
      <c r="M198" s="4"/>
      <c r="N198" s="451">
        <v>2</v>
      </c>
      <c r="O198" s="372">
        <f>SUM(H198:$L198)</f>
        <v>430</v>
      </c>
      <c r="P198" s="350">
        <f>(H198/10)+(I198/10)+(J198/9)+(K198/8)+(L198/7)+(M198/6)+N198</f>
        <v>48</v>
      </c>
      <c r="Q198" s="168" t="str">
        <f>IF(O198&gt;460,"Yes","NO")</f>
        <v>NO</v>
      </c>
      <c r="R198" s="446" t="str">
        <f>IF(Q198="yes","M","")</f>
        <v/>
      </c>
      <c r="S198" s="398" t="str">
        <f t="shared" si="37"/>
        <v xml:space="preserve"> </v>
      </c>
    </row>
    <row r="199" spans="2:19" x14ac:dyDescent="0.35">
      <c r="B199" s="461" t="s">
        <v>103</v>
      </c>
      <c r="C199" s="477">
        <v>1661</v>
      </c>
      <c r="D199" s="138" t="s">
        <v>172</v>
      </c>
      <c r="E199" s="291" t="s">
        <v>40</v>
      </c>
      <c r="F199" s="264" t="s">
        <v>5</v>
      </c>
      <c r="G199" s="173"/>
      <c r="H199" s="51">
        <v>130</v>
      </c>
      <c r="I199" s="52">
        <v>110</v>
      </c>
      <c r="J199" s="52">
        <v>90</v>
      </c>
      <c r="K199" s="52">
        <v>72</v>
      </c>
      <c r="L199" s="52">
        <v>28</v>
      </c>
      <c r="M199" s="4"/>
      <c r="N199" s="451">
        <v>1</v>
      </c>
      <c r="O199" s="372">
        <f>SUM(H199:$L199)</f>
        <v>430</v>
      </c>
      <c r="P199" s="350">
        <f t="shared" si="38"/>
        <v>48</v>
      </c>
      <c r="Q199" s="168" t="str">
        <f t="shared" si="40"/>
        <v>NO</v>
      </c>
      <c r="R199" s="446" t="str">
        <f t="shared" si="41"/>
        <v/>
      </c>
      <c r="S199" s="398" t="str">
        <f t="shared" si="37"/>
        <v xml:space="preserve"> </v>
      </c>
    </row>
    <row r="200" spans="2:19" x14ac:dyDescent="0.35">
      <c r="B200" s="461" t="s">
        <v>103</v>
      </c>
      <c r="C200" s="476">
        <v>9013</v>
      </c>
      <c r="D200" s="141" t="s">
        <v>197</v>
      </c>
      <c r="E200" s="282" t="s">
        <v>198</v>
      </c>
      <c r="F200" s="264" t="s">
        <v>5</v>
      </c>
      <c r="G200" s="173"/>
      <c r="H200" s="51">
        <v>90</v>
      </c>
      <c r="I200" s="52">
        <v>60</v>
      </c>
      <c r="J200" s="52">
        <v>216</v>
      </c>
      <c r="K200" s="52">
        <v>56</v>
      </c>
      <c r="L200" s="52">
        <v>7</v>
      </c>
      <c r="M200" s="4"/>
      <c r="N200" s="451">
        <v>1</v>
      </c>
      <c r="O200" s="372">
        <f>SUM(H200:$L200)</f>
        <v>429</v>
      </c>
      <c r="P200" s="350">
        <f t="shared" si="38"/>
        <v>48</v>
      </c>
      <c r="Q200" s="168" t="str">
        <f t="shared" si="40"/>
        <v>NO</v>
      </c>
      <c r="R200" s="446" t="str">
        <f t="shared" si="41"/>
        <v/>
      </c>
      <c r="S200" s="398" t="str">
        <f t="shared" si="37"/>
        <v xml:space="preserve"> </v>
      </c>
    </row>
    <row r="201" spans="2:19" x14ac:dyDescent="0.35">
      <c r="B201" s="461"/>
      <c r="C201" s="476">
        <v>1628</v>
      </c>
      <c r="D201" s="141" t="s">
        <v>117</v>
      </c>
      <c r="E201" s="282" t="s">
        <v>46</v>
      </c>
      <c r="F201" s="264" t="s">
        <v>5</v>
      </c>
      <c r="G201" s="173"/>
      <c r="H201" s="51">
        <v>130</v>
      </c>
      <c r="I201" s="52">
        <v>100</v>
      </c>
      <c r="J201" s="52">
        <v>108</v>
      </c>
      <c r="K201" s="52">
        <v>72</v>
      </c>
      <c r="L201" s="52">
        <v>14</v>
      </c>
      <c r="M201" s="4"/>
      <c r="N201" s="451">
        <v>2</v>
      </c>
      <c r="O201" s="372">
        <f>SUM(H201:$L201)</f>
        <v>424</v>
      </c>
      <c r="P201" s="350">
        <f>(H201/10)+(I201/10)+(J201/9)+(K201/8)+(L201/7)+(M201/6)+N201</f>
        <v>48</v>
      </c>
      <c r="Q201" s="67" t="str">
        <f>IF(O201&gt;460,"Yes","NO")</f>
        <v>NO</v>
      </c>
      <c r="R201" s="446" t="str">
        <f>IF(Q201="yes","M","")</f>
        <v/>
      </c>
      <c r="S201" s="378" t="str">
        <f>IF(O201=0," ",IF(P201&lt;&gt;48,"ERROR!"," "))</f>
        <v xml:space="preserve"> </v>
      </c>
    </row>
    <row r="202" spans="2:19" x14ac:dyDescent="0.35">
      <c r="B202" s="461" t="s">
        <v>103</v>
      </c>
      <c r="C202" s="477">
        <v>2144</v>
      </c>
      <c r="D202" s="138" t="s">
        <v>122</v>
      </c>
      <c r="E202" s="291" t="s">
        <v>49</v>
      </c>
      <c r="F202" s="263" t="s">
        <v>5</v>
      </c>
      <c r="G202" s="550"/>
      <c r="H202" s="51">
        <v>80</v>
      </c>
      <c r="I202" s="52">
        <v>130</v>
      </c>
      <c r="J202" s="52">
        <v>99</v>
      </c>
      <c r="K202" s="52">
        <v>80</v>
      </c>
      <c r="L202" s="52">
        <v>35</v>
      </c>
      <c r="M202" s="4"/>
      <c r="N202" s="451">
        <v>1</v>
      </c>
      <c r="O202" s="372">
        <f>SUM(H202:$L202)</f>
        <v>424</v>
      </c>
      <c r="P202" s="350">
        <f t="shared" si="38"/>
        <v>48</v>
      </c>
      <c r="Q202" s="168" t="str">
        <f t="shared" si="40"/>
        <v>NO</v>
      </c>
      <c r="R202" s="446" t="str">
        <f t="shared" si="41"/>
        <v/>
      </c>
      <c r="S202" s="398" t="str">
        <f t="shared" si="37"/>
        <v xml:space="preserve"> </v>
      </c>
    </row>
    <row r="203" spans="2:19" x14ac:dyDescent="0.35">
      <c r="B203" s="461" t="s">
        <v>103</v>
      </c>
      <c r="C203" s="476">
        <v>1264</v>
      </c>
      <c r="D203" s="141" t="s">
        <v>158</v>
      </c>
      <c r="E203" s="282" t="s">
        <v>41</v>
      </c>
      <c r="F203" s="263" t="s">
        <v>5</v>
      </c>
      <c r="G203" s="550"/>
      <c r="H203" s="51">
        <v>140</v>
      </c>
      <c r="I203" s="52">
        <v>70</v>
      </c>
      <c r="J203" s="52">
        <v>72</v>
      </c>
      <c r="K203" s="52">
        <v>64</v>
      </c>
      <c r="L203" s="52">
        <v>49</v>
      </c>
      <c r="M203" s="4"/>
      <c r="N203" s="451">
        <v>4</v>
      </c>
      <c r="O203" s="423">
        <f>SUM(H203:$L203)</f>
        <v>395</v>
      </c>
      <c r="P203" s="86">
        <f t="shared" ref="P203:P208" si="42">(H203/10)+(I203/10)+(J203/9)+(K203/8)+(L203/7)+(M203/6)+N203</f>
        <v>48</v>
      </c>
      <c r="Q203" s="18" t="str">
        <f t="shared" ref="Q203:Q210" si="43">IF(O203&gt;460,"Yes","NO")</f>
        <v>NO</v>
      </c>
      <c r="R203" s="447" t="str">
        <f t="shared" ref="R203:R210" si="44">IF(Q203="yes","M","")</f>
        <v/>
      </c>
      <c r="S203" s="398" t="str">
        <f t="shared" ref="S203:S210" si="45">IF(O203=0," ",IF(P203&lt;&gt;48,"ERROR!"," "))</f>
        <v xml:space="preserve"> </v>
      </c>
    </row>
    <row r="204" spans="2:19" x14ac:dyDescent="0.35">
      <c r="B204" s="461" t="s">
        <v>103</v>
      </c>
      <c r="C204" s="478">
        <v>1569</v>
      </c>
      <c r="D204" s="157" t="s">
        <v>59</v>
      </c>
      <c r="E204" s="284" t="s">
        <v>46</v>
      </c>
      <c r="F204" s="263" t="s">
        <v>5</v>
      </c>
      <c r="G204" s="550"/>
      <c r="H204" s="51">
        <v>160</v>
      </c>
      <c r="I204" s="52">
        <v>80</v>
      </c>
      <c r="J204" s="52">
        <v>135</v>
      </c>
      <c r="K204" s="52">
        <v>8</v>
      </c>
      <c r="L204" s="52"/>
      <c r="M204" s="4"/>
      <c r="N204" s="451">
        <v>8</v>
      </c>
      <c r="O204" s="423">
        <f>SUM(H204:$L204)</f>
        <v>383</v>
      </c>
      <c r="P204" s="86">
        <f t="shared" si="42"/>
        <v>48</v>
      </c>
      <c r="Q204" s="18" t="str">
        <f t="shared" si="43"/>
        <v>NO</v>
      </c>
      <c r="R204" s="447" t="str">
        <f t="shared" si="44"/>
        <v/>
      </c>
      <c r="S204" s="398" t="str">
        <f t="shared" si="45"/>
        <v xml:space="preserve"> </v>
      </c>
    </row>
    <row r="205" spans="2:19" x14ac:dyDescent="0.35">
      <c r="B205" s="461"/>
      <c r="C205" s="478">
        <v>638</v>
      </c>
      <c r="D205" s="157" t="s">
        <v>115</v>
      </c>
      <c r="E205" s="284" t="s">
        <v>49</v>
      </c>
      <c r="F205" s="263" t="s">
        <v>5</v>
      </c>
      <c r="G205" s="550"/>
      <c r="H205" s="51">
        <v>140</v>
      </c>
      <c r="I205" s="52">
        <v>70</v>
      </c>
      <c r="J205" s="52">
        <v>144</v>
      </c>
      <c r="K205" s="52">
        <v>16</v>
      </c>
      <c r="L205" s="52">
        <v>14</v>
      </c>
      <c r="M205" s="4"/>
      <c r="N205" s="451">
        <v>7</v>
      </c>
      <c r="O205" s="423">
        <f>SUM(H205:$L205)</f>
        <v>384</v>
      </c>
      <c r="P205" s="86">
        <f t="shared" si="42"/>
        <v>48</v>
      </c>
      <c r="Q205" s="18" t="str">
        <f>IF(O205&gt;460,"Yes","NO")</f>
        <v>NO</v>
      </c>
      <c r="R205" s="447" t="str">
        <f>IF(Q205="yes","M","")</f>
        <v/>
      </c>
      <c r="S205" s="398" t="str">
        <f>IF(O205=0," ",IF(P205&lt;&gt;48,"ERROR!"," "))</f>
        <v xml:space="preserve"> </v>
      </c>
    </row>
    <row r="206" spans="2:19" x14ac:dyDescent="0.35">
      <c r="B206" s="461" t="s">
        <v>103</v>
      </c>
      <c r="C206" s="478">
        <v>1041</v>
      </c>
      <c r="D206" s="157" t="s">
        <v>90</v>
      </c>
      <c r="E206" s="284" t="s">
        <v>46</v>
      </c>
      <c r="F206" s="263" t="s">
        <v>5</v>
      </c>
      <c r="G206" s="550"/>
      <c r="H206" s="51">
        <v>120</v>
      </c>
      <c r="I206" s="52">
        <v>150</v>
      </c>
      <c r="J206" s="52">
        <v>117</v>
      </c>
      <c r="K206" s="52">
        <v>16</v>
      </c>
      <c r="L206" s="52"/>
      <c r="M206" s="4"/>
      <c r="N206" s="451">
        <v>6</v>
      </c>
      <c r="O206" s="423">
        <f>SUM(H206:$L206)</f>
        <v>403</v>
      </c>
      <c r="P206" s="86">
        <f t="shared" si="42"/>
        <v>48</v>
      </c>
      <c r="Q206" s="18" t="str">
        <f t="shared" si="43"/>
        <v>NO</v>
      </c>
      <c r="R206" s="447" t="str">
        <f t="shared" si="44"/>
        <v/>
      </c>
      <c r="S206" s="398" t="str">
        <f t="shared" si="45"/>
        <v xml:space="preserve"> </v>
      </c>
    </row>
    <row r="207" spans="2:19" hidden="1" x14ac:dyDescent="0.35">
      <c r="B207" s="461" t="s">
        <v>103</v>
      </c>
      <c r="C207" s="478">
        <v>1233</v>
      </c>
      <c r="D207" s="157" t="s">
        <v>126</v>
      </c>
      <c r="E207" s="284" t="s">
        <v>43</v>
      </c>
      <c r="F207" s="263" t="s">
        <v>5</v>
      </c>
      <c r="G207" s="550"/>
      <c r="H207" s="51"/>
      <c r="I207" s="52"/>
      <c r="J207" s="52"/>
      <c r="K207" s="52"/>
      <c r="L207" s="52"/>
      <c r="M207" s="4"/>
      <c r="N207" s="451"/>
      <c r="O207" s="423">
        <f>SUM(H207:$L207)</f>
        <v>0</v>
      </c>
      <c r="P207" s="86">
        <f t="shared" si="42"/>
        <v>0</v>
      </c>
      <c r="Q207" s="18" t="str">
        <f>IF(O207&gt;460,"Yes","NO")</f>
        <v>NO</v>
      </c>
      <c r="R207" s="447" t="str">
        <f>IF(Q207="yes","M","")</f>
        <v/>
      </c>
      <c r="S207" s="398" t="str">
        <f>IF(O207=0," ",IF(P207&lt;&gt;48,"ERROR!"," "))</f>
        <v xml:space="preserve"> </v>
      </c>
    </row>
    <row r="208" spans="2:19" x14ac:dyDescent="0.35">
      <c r="B208" s="461"/>
      <c r="C208" s="476">
        <v>1783</v>
      </c>
      <c r="D208" s="141" t="s">
        <v>192</v>
      </c>
      <c r="E208" s="282" t="s">
        <v>46</v>
      </c>
      <c r="F208" s="268" t="s">
        <v>5</v>
      </c>
      <c r="G208" s="117"/>
      <c r="H208" s="51">
        <v>170</v>
      </c>
      <c r="I208" s="52">
        <v>110</v>
      </c>
      <c r="J208" s="52">
        <v>81</v>
      </c>
      <c r="K208" s="52">
        <v>56</v>
      </c>
      <c r="L208" s="52">
        <v>28</v>
      </c>
      <c r="M208" s="4"/>
      <c r="N208" s="451"/>
      <c r="O208" s="106">
        <f>SUM(H208:$L208)</f>
        <v>445</v>
      </c>
      <c r="P208" s="350">
        <f t="shared" si="42"/>
        <v>48</v>
      </c>
      <c r="Q208" s="67" t="str">
        <f>IF(O208&gt;460,"Yes","NO")</f>
        <v>NO</v>
      </c>
      <c r="R208" s="130" t="str">
        <f>IF(Q208="yes","M","")</f>
        <v/>
      </c>
      <c r="S208" s="398" t="str">
        <f>IF(O208=0," ",IF(P208&lt;&gt;48,"ERROR!"," "))</f>
        <v xml:space="preserve"> </v>
      </c>
    </row>
    <row r="209" spans="2:19" hidden="1" x14ac:dyDescent="0.35">
      <c r="B209" s="461" t="s">
        <v>103</v>
      </c>
      <c r="C209" s="476">
        <v>1237</v>
      </c>
      <c r="D209" s="141" t="s">
        <v>118</v>
      </c>
      <c r="E209" s="282" t="s">
        <v>42</v>
      </c>
      <c r="F209" s="264" t="s">
        <v>5</v>
      </c>
      <c r="G209" s="173"/>
      <c r="H209" s="51"/>
      <c r="I209" s="52"/>
      <c r="J209" s="52"/>
      <c r="K209" s="52"/>
      <c r="L209" s="52"/>
      <c r="M209" s="4"/>
      <c r="N209" s="451"/>
      <c r="O209" s="372">
        <f>SUM(H209:$L209)</f>
        <v>0</v>
      </c>
      <c r="P209" s="350">
        <f t="shared" si="38"/>
        <v>0</v>
      </c>
      <c r="Q209" s="67" t="str">
        <f t="shared" si="43"/>
        <v>NO</v>
      </c>
      <c r="R209" s="446" t="str">
        <f t="shared" si="44"/>
        <v/>
      </c>
      <c r="S209" s="378" t="str">
        <f t="shared" si="45"/>
        <v xml:space="preserve"> </v>
      </c>
    </row>
    <row r="210" spans="2:19" ht="16" thickBot="1" x14ac:dyDescent="0.4">
      <c r="B210" s="461" t="s">
        <v>103</v>
      </c>
      <c r="C210" s="480">
        <v>1268</v>
      </c>
      <c r="D210" s="156" t="s">
        <v>119</v>
      </c>
      <c r="E210" s="283" t="s">
        <v>44</v>
      </c>
      <c r="F210" s="258" t="s">
        <v>5</v>
      </c>
      <c r="G210" s="155"/>
      <c r="H210" s="53">
        <v>140</v>
      </c>
      <c r="I210" s="54">
        <v>120</v>
      </c>
      <c r="J210" s="54">
        <v>99</v>
      </c>
      <c r="K210" s="54">
        <v>64</v>
      </c>
      <c r="L210" s="54">
        <v>14</v>
      </c>
      <c r="M210" s="38"/>
      <c r="N210" s="30">
        <v>1</v>
      </c>
      <c r="O210" s="436">
        <f>SUM(H210:$L210)</f>
        <v>437</v>
      </c>
      <c r="P210" s="351">
        <f t="shared" si="38"/>
        <v>48</v>
      </c>
      <c r="Q210" s="5" t="str">
        <f t="shared" si="43"/>
        <v>NO</v>
      </c>
      <c r="R210" s="445" t="str">
        <f t="shared" si="44"/>
        <v/>
      </c>
      <c r="S210" s="378" t="str">
        <f t="shared" si="45"/>
        <v xml:space="preserve"> </v>
      </c>
    </row>
    <row r="211" spans="2:19" x14ac:dyDescent="0.35">
      <c r="B211" s="461" t="s">
        <v>103</v>
      </c>
      <c r="C211" s="478">
        <v>6043</v>
      </c>
      <c r="D211" s="68" t="s">
        <v>166</v>
      </c>
      <c r="E211" s="284" t="s">
        <v>51</v>
      </c>
      <c r="F211" s="267" t="s">
        <v>6</v>
      </c>
      <c r="G211" s="172"/>
      <c r="H211" s="62">
        <v>260</v>
      </c>
      <c r="I211" s="36">
        <v>100</v>
      </c>
      <c r="J211" s="36">
        <v>108</v>
      </c>
      <c r="K211" s="36"/>
      <c r="L211" s="36"/>
      <c r="M211" s="37"/>
      <c r="N211" s="453"/>
      <c r="O211" s="434">
        <f>SUM(H211:$L211)</f>
        <v>468</v>
      </c>
      <c r="P211" s="223">
        <f t="shared" ref="P211:P229" si="46">(H211/10)+(I211/10)+(J211/9)+(K211/8)+(L211/7)+(M211/6)+N211</f>
        <v>48</v>
      </c>
      <c r="Q211" s="578" t="str">
        <f t="shared" ref="Q211:Q221" si="47">IF(O211&gt;441,"Yes","NO")</f>
        <v>Yes</v>
      </c>
      <c r="R211" s="577" t="str">
        <f t="shared" ref="R211:R222" si="48">IF(Q211="yes","G","")</f>
        <v>G</v>
      </c>
      <c r="S211" s="443" t="str">
        <f>IF(O211=0," ",IF(P211&lt;&gt;48,"ERROR!"," "))</f>
        <v xml:space="preserve"> </v>
      </c>
    </row>
    <row r="212" spans="2:19" ht="16.5" customHeight="1" x14ac:dyDescent="0.35">
      <c r="B212" s="461" t="s">
        <v>103</v>
      </c>
      <c r="C212" s="476">
        <v>1372</v>
      </c>
      <c r="D212" s="543" t="s">
        <v>75</v>
      </c>
      <c r="E212" s="282" t="s">
        <v>41</v>
      </c>
      <c r="F212" s="268" t="s">
        <v>6</v>
      </c>
      <c r="G212" s="173"/>
      <c r="H212" s="51">
        <v>230</v>
      </c>
      <c r="I212" s="52">
        <v>140</v>
      </c>
      <c r="J212" s="52">
        <v>63</v>
      </c>
      <c r="K212" s="52">
        <v>32</v>
      </c>
      <c r="L212" s="52"/>
      <c r="M212" s="4"/>
      <c r="N212" s="451"/>
      <c r="O212" s="372">
        <f>SUM(H212:$L212)</f>
        <v>465</v>
      </c>
      <c r="P212" s="125">
        <f t="shared" si="46"/>
        <v>48</v>
      </c>
      <c r="Q212" s="537" t="str">
        <f t="shared" si="47"/>
        <v>Yes</v>
      </c>
      <c r="R212" s="538" t="str">
        <f t="shared" si="48"/>
        <v>G</v>
      </c>
      <c r="S212" s="398" t="str">
        <f>IF(O212=0," ",IF(P212&lt;&gt;48,"ERROR!"," "))</f>
        <v xml:space="preserve"> </v>
      </c>
    </row>
    <row r="213" spans="2:19" x14ac:dyDescent="0.35">
      <c r="B213" s="461" t="s">
        <v>103</v>
      </c>
      <c r="C213" s="476">
        <v>1051</v>
      </c>
      <c r="D213" s="543" t="s">
        <v>142</v>
      </c>
      <c r="E213" s="282" t="s">
        <v>44</v>
      </c>
      <c r="F213" s="268" t="s">
        <v>6</v>
      </c>
      <c r="G213" s="173"/>
      <c r="H213" s="51">
        <v>170</v>
      </c>
      <c r="I213" s="52">
        <v>120</v>
      </c>
      <c r="J213" s="52">
        <v>108</v>
      </c>
      <c r="K213" s="52">
        <v>56</v>
      </c>
      <c r="L213" s="52"/>
      <c r="M213" s="4"/>
      <c r="N213" s="451"/>
      <c r="O213" s="372">
        <f>SUM(H213:$L213)</f>
        <v>454</v>
      </c>
      <c r="P213" s="125">
        <f t="shared" si="46"/>
        <v>48</v>
      </c>
      <c r="Q213" s="605" t="str">
        <f t="shared" si="47"/>
        <v>Yes</v>
      </c>
      <c r="R213" s="610" t="str">
        <f t="shared" si="48"/>
        <v>G</v>
      </c>
      <c r="S213" s="398" t="str">
        <f>IF(O213=0," ",IF(P213&lt;&gt;48,"ERROR!"," "))</f>
        <v xml:space="preserve"> </v>
      </c>
    </row>
    <row r="214" spans="2:19" x14ac:dyDescent="0.35">
      <c r="B214" s="461"/>
      <c r="C214" s="395">
        <v>723</v>
      </c>
      <c r="D214" s="141" t="s">
        <v>89</v>
      </c>
      <c r="E214" s="287" t="s">
        <v>40</v>
      </c>
      <c r="F214" s="268" t="s">
        <v>6</v>
      </c>
      <c r="G214" s="173"/>
      <c r="H214" s="51">
        <v>100</v>
      </c>
      <c r="I214" s="52">
        <v>100</v>
      </c>
      <c r="J214" s="52">
        <v>144</v>
      </c>
      <c r="K214" s="52">
        <v>56</v>
      </c>
      <c r="L214" s="52">
        <v>21</v>
      </c>
      <c r="M214" s="4"/>
      <c r="N214" s="451">
        <v>2</v>
      </c>
      <c r="O214" s="372">
        <f>SUM(H214:$L214)</f>
        <v>421</v>
      </c>
      <c r="P214" s="125">
        <f t="shared" si="46"/>
        <v>48</v>
      </c>
      <c r="Q214" s="67" t="str">
        <f>IF(O214&gt;441,"Yes","NO")</f>
        <v>NO</v>
      </c>
      <c r="R214" s="163" t="str">
        <f>IF(Q214="yes","G","")</f>
        <v/>
      </c>
      <c r="S214" s="398" t="str">
        <f>IF(O214=0," ",IF(P214&lt;&gt;48,"ERROR!"," "))</f>
        <v xml:space="preserve"> </v>
      </c>
    </row>
    <row r="215" spans="2:19" ht="17.25" customHeight="1" x14ac:dyDescent="0.35">
      <c r="B215" s="461" t="s">
        <v>103</v>
      </c>
      <c r="C215" s="395">
        <v>2218</v>
      </c>
      <c r="D215" s="141" t="s">
        <v>120</v>
      </c>
      <c r="E215" s="287" t="s">
        <v>41</v>
      </c>
      <c r="F215" s="268" t="s">
        <v>6</v>
      </c>
      <c r="G215" s="179"/>
      <c r="H215" s="51">
        <v>90</v>
      </c>
      <c r="I215" s="52">
        <v>100</v>
      </c>
      <c r="J215" s="52">
        <v>144</v>
      </c>
      <c r="K215" s="52">
        <v>72</v>
      </c>
      <c r="L215" s="52">
        <v>14</v>
      </c>
      <c r="M215" s="4"/>
      <c r="N215" s="451">
        <v>2</v>
      </c>
      <c r="O215" s="372">
        <f>SUM(H215:$L215)</f>
        <v>420</v>
      </c>
      <c r="P215" s="335">
        <f t="shared" si="46"/>
        <v>48</v>
      </c>
      <c r="Q215" s="18" t="str">
        <f t="shared" si="47"/>
        <v>NO</v>
      </c>
      <c r="R215" s="191" t="str">
        <f t="shared" si="48"/>
        <v/>
      </c>
      <c r="S215" s="398" t="str">
        <f t="shared" ref="S215:S226" si="49">IF(O215=0," ",IF(P215&lt;&gt;48,"ERROR!"," "))</f>
        <v xml:space="preserve"> </v>
      </c>
    </row>
    <row r="216" spans="2:19" ht="17.25" customHeight="1" x14ac:dyDescent="0.35">
      <c r="B216" s="461" t="s">
        <v>103</v>
      </c>
      <c r="C216" s="469">
        <v>1300</v>
      </c>
      <c r="D216" s="157" t="s">
        <v>216</v>
      </c>
      <c r="E216" s="289" t="s">
        <v>41</v>
      </c>
      <c r="F216" s="270" t="s">
        <v>6</v>
      </c>
      <c r="G216" s="155"/>
      <c r="H216" s="51">
        <v>90</v>
      </c>
      <c r="I216" s="52">
        <v>150</v>
      </c>
      <c r="J216" s="52">
        <v>117</v>
      </c>
      <c r="K216" s="52">
        <v>40</v>
      </c>
      <c r="L216" s="52">
        <v>14</v>
      </c>
      <c r="M216" s="4"/>
      <c r="N216" s="451">
        <v>4</v>
      </c>
      <c r="O216" s="372">
        <f>SUM(H216:$L216)</f>
        <v>411</v>
      </c>
      <c r="P216" s="335">
        <f t="shared" si="46"/>
        <v>48</v>
      </c>
      <c r="Q216" s="18" t="str">
        <f t="shared" si="47"/>
        <v>NO</v>
      </c>
      <c r="R216" s="191" t="str">
        <f t="shared" si="48"/>
        <v/>
      </c>
      <c r="S216" s="398" t="str">
        <f t="shared" si="49"/>
        <v xml:space="preserve"> </v>
      </c>
    </row>
    <row r="217" spans="2:19" ht="17.25" customHeight="1" x14ac:dyDescent="0.35">
      <c r="B217" s="461"/>
      <c r="C217" s="469">
        <v>2786</v>
      </c>
      <c r="D217" s="157" t="s">
        <v>70</v>
      </c>
      <c r="E217" s="289" t="s">
        <v>49</v>
      </c>
      <c r="F217" s="270" t="s">
        <v>6</v>
      </c>
      <c r="G217" s="155"/>
      <c r="H217" s="51">
        <v>100</v>
      </c>
      <c r="I217" s="52">
        <v>130</v>
      </c>
      <c r="J217" s="52">
        <v>90</v>
      </c>
      <c r="K217" s="52">
        <v>40</v>
      </c>
      <c r="L217" s="52">
        <v>35</v>
      </c>
      <c r="M217" s="4"/>
      <c r="N217" s="451">
        <v>5</v>
      </c>
      <c r="O217" s="372">
        <f>SUM(H217:$L217)</f>
        <v>395</v>
      </c>
      <c r="P217" s="335">
        <f t="shared" si="46"/>
        <v>48</v>
      </c>
      <c r="Q217" s="18" t="str">
        <f t="shared" si="47"/>
        <v>NO</v>
      </c>
      <c r="R217" s="191" t="str">
        <f t="shared" si="48"/>
        <v/>
      </c>
      <c r="S217" s="398" t="str">
        <f t="shared" si="49"/>
        <v xml:space="preserve"> </v>
      </c>
    </row>
    <row r="218" spans="2:19" ht="17.25" customHeight="1" x14ac:dyDescent="0.35">
      <c r="B218" s="461" t="s">
        <v>103</v>
      </c>
      <c r="C218" s="469">
        <v>1277</v>
      </c>
      <c r="D218" s="157" t="s">
        <v>138</v>
      </c>
      <c r="E218" s="289" t="s">
        <v>43</v>
      </c>
      <c r="F218" s="270" t="s">
        <v>6</v>
      </c>
      <c r="G218" s="155"/>
      <c r="H218" s="51">
        <v>70</v>
      </c>
      <c r="I218" s="52">
        <v>80</v>
      </c>
      <c r="J218" s="52">
        <v>171</v>
      </c>
      <c r="K218" s="52">
        <v>40</v>
      </c>
      <c r="L218" s="52">
        <v>28</v>
      </c>
      <c r="M218" s="4"/>
      <c r="N218" s="451">
        <v>5</v>
      </c>
      <c r="O218" s="372">
        <f>SUM(H218:$L218)</f>
        <v>389</v>
      </c>
      <c r="P218" s="335">
        <f>(H218/10)+(I218/10)+(J218/9)+(K218/8)+(L218/7)+(M218/6)+N218</f>
        <v>48</v>
      </c>
      <c r="Q218" s="18" t="str">
        <f>IF(O218&gt;441,"Yes","NO")</f>
        <v>NO</v>
      </c>
      <c r="R218" s="191" t="str">
        <f>IF(Q218="yes","G","")</f>
        <v/>
      </c>
      <c r="S218" s="398" t="str">
        <f>IF(O218=0," ",IF(P218&lt;&gt;48,"ERROR!"," "))</f>
        <v xml:space="preserve"> </v>
      </c>
    </row>
    <row r="219" spans="2:19" ht="17.25" customHeight="1" x14ac:dyDescent="0.35">
      <c r="B219" s="461"/>
      <c r="C219" s="469">
        <v>2105</v>
      </c>
      <c r="D219" s="157" t="s">
        <v>127</v>
      </c>
      <c r="E219" s="289" t="s">
        <v>43</v>
      </c>
      <c r="F219" s="270" t="s">
        <v>6</v>
      </c>
      <c r="G219" s="155"/>
      <c r="H219" s="51">
        <v>130</v>
      </c>
      <c r="I219" s="52">
        <v>120</v>
      </c>
      <c r="J219" s="52">
        <v>90</v>
      </c>
      <c r="K219" s="52">
        <v>24</v>
      </c>
      <c r="L219" s="52">
        <v>21</v>
      </c>
      <c r="M219" s="4"/>
      <c r="N219" s="451">
        <v>7</v>
      </c>
      <c r="O219" s="372">
        <f>SUM(H219:$L219)</f>
        <v>385</v>
      </c>
      <c r="P219" s="335">
        <f>(H219/10)+(I219/10)+(J219/9)+(K219/8)+(L219/7)+(M219/6)+N219</f>
        <v>48</v>
      </c>
      <c r="Q219" s="18" t="str">
        <f>IF(O219&gt;441,"Yes","NO")</f>
        <v>NO</v>
      </c>
      <c r="R219" s="586" t="str">
        <f>IF(Q219="yes","G","")</f>
        <v/>
      </c>
      <c r="S219" s="398" t="str">
        <f>IF(O219=0," ",IF(P219&lt;&gt;48,"ERROR!"," "))</f>
        <v xml:space="preserve"> </v>
      </c>
    </row>
    <row r="220" spans="2:19" ht="17.25" customHeight="1" x14ac:dyDescent="0.35">
      <c r="B220" s="461" t="s">
        <v>103</v>
      </c>
      <c r="C220" s="469">
        <v>506</v>
      </c>
      <c r="D220" s="157" t="s">
        <v>121</v>
      </c>
      <c r="E220" s="289" t="s">
        <v>44</v>
      </c>
      <c r="F220" s="270" t="s">
        <v>6</v>
      </c>
      <c r="G220" s="155"/>
      <c r="H220" s="51">
        <v>60</v>
      </c>
      <c r="I220" s="52">
        <v>90</v>
      </c>
      <c r="J220" s="52">
        <v>126</v>
      </c>
      <c r="K220" s="52">
        <v>56</v>
      </c>
      <c r="L220" s="52">
        <v>28</v>
      </c>
      <c r="M220" s="4"/>
      <c r="N220" s="451">
        <v>8</v>
      </c>
      <c r="O220" s="372">
        <f>SUM(H220:$L220)</f>
        <v>360</v>
      </c>
      <c r="P220" s="335">
        <f>(H220/10)+(I220/10)+(J220/9)+(K220/8)+(L220/7)+(M220/6)+N220</f>
        <v>48</v>
      </c>
      <c r="Q220" s="18" t="str">
        <f>IF(O220&gt;441,"Yes","NO")</f>
        <v>NO</v>
      </c>
      <c r="R220" s="191" t="str">
        <f>IF(Q220="yes","G","")</f>
        <v/>
      </c>
      <c r="S220" s="398" t="str">
        <f>IF(O220=0," ",IF(P220&lt;&gt;48,"ERROR!"," "))</f>
        <v xml:space="preserve"> </v>
      </c>
    </row>
    <row r="221" spans="2:19" ht="17.25" hidden="1" customHeight="1" x14ac:dyDescent="0.35">
      <c r="B221" s="461" t="s">
        <v>103</v>
      </c>
      <c r="C221" s="469">
        <v>1577</v>
      </c>
      <c r="D221" s="157" t="s">
        <v>215</v>
      </c>
      <c r="E221" s="289" t="s">
        <v>40</v>
      </c>
      <c r="F221" s="270" t="s">
        <v>6</v>
      </c>
      <c r="G221" s="155"/>
      <c r="H221" s="51"/>
      <c r="I221" s="52"/>
      <c r="J221" s="52"/>
      <c r="K221" s="52"/>
      <c r="L221" s="52"/>
      <c r="M221" s="4"/>
      <c r="N221" s="451"/>
      <c r="O221" s="372">
        <f>SUM(H221:$L221)</f>
        <v>0</v>
      </c>
      <c r="P221" s="335">
        <f t="shared" si="46"/>
        <v>0</v>
      </c>
      <c r="Q221" s="18" t="str">
        <f t="shared" si="47"/>
        <v>NO</v>
      </c>
      <c r="R221" s="191" t="str">
        <f t="shared" si="48"/>
        <v/>
      </c>
      <c r="S221" s="398" t="str">
        <f t="shared" si="49"/>
        <v xml:space="preserve"> </v>
      </c>
    </row>
    <row r="222" spans="2:19" ht="17.25" customHeight="1" thickBot="1" x14ac:dyDescent="0.4">
      <c r="B222" s="461" t="s">
        <v>103</v>
      </c>
      <c r="C222" s="396">
        <v>1476</v>
      </c>
      <c r="D222" s="152" t="s">
        <v>74</v>
      </c>
      <c r="E222" s="290" t="s">
        <v>41</v>
      </c>
      <c r="F222" s="261" t="s">
        <v>6</v>
      </c>
      <c r="G222" s="354"/>
      <c r="H222" s="53">
        <v>70</v>
      </c>
      <c r="I222" s="54">
        <v>70</v>
      </c>
      <c r="J222" s="54">
        <v>126</v>
      </c>
      <c r="K222" s="54">
        <v>56</v>
      </c>
      <c r="L222" s="54">
        <v>21</v>
      </c>
      <c r="M222" s="38"/>
      <c r="N222" s="30">
        <v>10</v>
      </c>
      <c r="O222" s="435">
        <f>SUM(H222:$L222)</f>
        <v>343</v>
      </c>
      <c r="P222" s="331">
        <f t="shared" si="46"/>
        <v>48</v>
      </c>
      <c r="Q222" s="53" t="str">
        <f>IF(O222&gt;441,"Yes","NO")</f>
        <v>NO</v>
      </c>
      <c r="R222" s="131" t="str">
        <f t="shared" si="48"/>
        <v/>
      </c>
      <c r="S222" s="379" t="str">
        <f t="shared" si="49"/>
        <v xml:space="preserve"> </v>
      </c>
    </row>
    <row r="223" spans="2:19" ht="17.25" customHeight="1" x14ac:dyDescent="0.35">
      <c r="B223" s="461" t="s">
        <v>103</v>
      </c>
      <c r="C223" s="395">
        <v>1465</v>
      </c>
      <c r="D223" s="141" t="s">
        <v>136</v>
      </c>
      <c r="E223" s="324" t="s">
        <v>49</v>
      </c>
      <c r="F223" s="270" t="s">
        <v>7</v>
      </c>
      <c r="G223" s="155"/>
      <c r="H223" s="51">
        <v>120</v>
      </c>
      <c r="I223" s="52">
        <v>140</v>
      </c>
      <c r="J223" s="52">
        <v>180</v>
      </c>
      <c r="K223" s="52">
        <v>16</v>
      </c>
      <c r="L223" s="52"/>
      <c r="M223" s="4"/>
      <c r="N223" s="451"/>
      <c r="O223" s="372">
        <f>SUM(H223:$L223)</f>
        <v>456</v>
      </c>
      <c r="P223" s="335">
        <f t="shared" si="46"/>
        <v>48</v>
      </c>
      <c r="Q223" s="552" t="str">
        <f t="shared" ref="Q223:Q239" si="50">IF(O223&gt;412,"Yes","NO")</f>
        <v>Yes</v>
      </c>
      <c r="R223" s="566" t="str">
        <f t="shared" ref="R223:R229" si="51">IF(Q223="Yes","S","")</f>
        <v>S</v>
      </c>
      <c r="S223" s="398" t="str">
        <f t="shared" si="49"/>
        <v xml:space="preserve"> </v>
      </c>
    </row>
    <row r="224" spans="2:19" ht="17.25" customHeight="1" x14ac:dyDescent="0.35">
      <c r="B224" s="461" t="s">
        <v>103</v>
      </c>
      <c r="C224" s="395">
        <v>1809</v>
      </c>
      <c r="D224" s="141" t="s">
        <v>152</v>
      </c>
      <c r="E224" s="324" t="s">
        <v>44</v>
      </c>
      <c r="F224" s="270" t="s">
        <v>7</v>
      </c>
      <c r="G224" s="155"/>
      <c r="H224" s="51">
        <v>90</v>
      </c>
      <c r="I224" s="52">
        <v>110</v>
      </c>
      <c r="J224" s="52">
        <v>189</v>
      </c>
      <c r="K224" s="52">
        <v>40</v>
      </c>
      <c r="L224" s="52">
        <v>14</v>
      </c>
      <c r="M224" s="4"/>
      <c r="N224" s="451"/>
      <c r="O224" s="372">
        <f>SUM(H224:$L224)</f>
        <v>443</v>
      </c>
      <c r="P224" s="335">
        <f t="shared" si="46"/>
        <v>48</v>
      </c>
      <c r="Q224" s="552" t="str">
        <f t="shared" si="50"/>
        <v>Yes</v>
      </c>
      <c r="R224" s="566" t="str">
        <f t="shared" si="51"/>
        <v>S</v>
      </c>
      <c r="S224" s="398" t="str">
        <f t="shared" si="49"/>
        <v xml:space="preserve"> </v>
      </c>
    </row>
    <row r="225" spans="2:19" ht="17.25" customHeight="1" x14ac:dyDescent="0.35">
      <c r="B225" s="461" t="s">
        <v>103</v>
      </c>
      <c r="C225" s="395">
        <v>1143</v>
      </c>
      <c r="D225" s="141" t="s">
        <v>155</v>
      </c>
      <c r="E225" s="324" t="s">
        <v>44</v>
      </c>
      <c r="F225" s="270" t="s">
        <v>7</v>
      </c>
      <c r="G225" s="155"/>
      <c r="H225" s="51">
        <v>70</v>
      </c>
      <c r="I225" s="52">
        <v>120</v>
      </c>
      <c r="J225" s="52">
        <v>171</v>
      </c>
      <c r="K225" s="52">
        <v>72</v>
      </c>
      <c r="L225" s="52">
        <v>7</v>
      </c>
      <c r="M225" s="4"/>
      <c r="N225" s="451"/>
      <c r="O225" s="372">
        <f>SUM(H225:$L225)</f>
        <v>440</v>
      </c>
      <c r="P225" s="335">
        <f t="shared" si="46"/>
        <v>48</v>
      </c>
      <c r="Q225" s="552" t="str">
        <f t="shared" si="50"/>
        <v>Yes</v>
      </c>
      <c r="R225" s="566" t="str">
        <f t="shared" si="51"/>
        <v>S</v>
      </c>
      <c r="S225" s="398" t="str">
        <f t="shared" si="49"/>
        <v xml:space="preserve"> </v>
      </c>
    </row>
    <row r="226" spans="2:19" ht="17.25" customHeight="1" x14ac:dyDescent="0.35">
      <c r="B226" s="461" t="s">
        <v>103</v>
      </c>
      <c r="C226" s="395">
        <v>1770</v>
      </c>
      <c r="D226" s="141" t="s">
        <v>199</v>
      </c>
      <c r="E226" s="324" t="s">
        <v>41</v>
      </c>
      <c r="F226" s="270" t="s">
        <v>7</v>
      </c>
      <c r="G226" s="155"/>
      <c r="H226" s="51">
        <v>110</v>
      </c>
      <c r="I226" s="52">
        <v>130</v>
      </c>
      <c r="J226" s="52">
        <v>126</v>
      </c>
      <c r="K226" s="52">
        <v>56</v>
      </c>
      <c r="L226" s="52">
        <v>14</v>
      </c>
      <c r="M226" s="4"/>
      <c r="N226" s="451">
        <v>1</v>
      </c>
      <c r="O226" s="372">
        <f>SUM(H226:$L226)</f>
        <v>436</v>
      </c>
      <c r="P226" s="335">
        <f t="shared" si="46"/>
        <v>48</v>
      </c>
      <c r="Q226" s="552" t="str">
        <f t="shared" si="50"/>
        <v>Yes</v>
      </c>
      <c r="R226" s="566" t="str">
        <f t="shared" si="51"/>
        <v>S</v>
      </c>
      <c r="S226" s="398" t="str">
        <f t="shared" si="49"/>
        <v xml:space="preserve"> </v>
      </c>
    </row>
    <row r="227" spans="2:19" ht="17.25" customHeight="1" x14ac:dyDescent="0.35">
      <c r="B227" s="461" t="s">
        <v>103</v>
      </c>
      <c r="C227" s="469">
        <v>1784</v>
      </c>
      <c r="D227" s="157" t="s">
        <v>207</v>
      </c>
      <c r="E227" s="289" t="s">
        <v>46</v>
      </c>
      <c r="F227" s="270" t="s">
        <v>7</v>
      </c>
      <c r="G227" s="155"/>
      <c r="H227" s="51">
        <v>80</v>
      </c>
      <c r="I227" s="52">
        <v>100</v>
      </c>
      <c r="J227" s="52">
        <v>171</v>
      </c>
      <c r="K227" s="52">
        <v>56</v>
      </c>
      <c r="L227" s="52">
        <v>28</v>
      </c>
      <c r="M227" s="4"/>
      <c r="N227" s="451"/>
      <c r="O227" s="372">
        <f>SUM(H227:$L227)</f>
        <v>435</v>
      </c>
      <c r="P227" s="335">
        <f t="shared" si="46"/>
        <v>48</v>
      </c>
      <c r="Q227" s="645" t="str">
        <f t="shared" si="50"/>
        <v>Yes</v>
      </c>
      <c r="R227" s="656" t="str">
        <f t="shared" si="51"/>
        <v>S</v>
      </c>
      <c r="S227" s="398" t="str">
        <f>IF(O227=0," ",IF(P227&lt;&gt;48,"ERROR!"," "))</f>
        <v xml:space="preserve"> </v>
      </c>
    </row>
    <row r="228" spans="2:19" ht="17.25" customHeight="1" x14ac:dyDescent="0.35">
      <c r="B228" s="461" t="s">
        <v>103</v>
      </c>
      <c r="C228" s="469">
        <v>1577</v>
      </c>
      <c r="D228" s="157" t="s">
        <v>215</v>
      </c>
      <c r="E228" s="289" t="s">
        <v>40</v>
      </c>
      <c r="F228" s="270" t="s">
        <v>7</v>
      </c>
      <c r="G228" s="155"/>
      <c r="H228" s="51">
        <v>80</v>
      </c>
      <c r="I228" s="52">
        <v>120</v>
      </c>
      <c r="J228" s="52">
        <v>153</v>
      </c>
      <c r="K228" s="52">
        <v>48</v>
      </c>
      <c r="L228" s="52">
        <v>14</v>
      </c>
      <c r="M228" s="4"/>
      <c r="N228" s="678">
        <v>3</v>
      </c>
      <c r="O228" s="372">
        <f>SUM(H228:$L228)</f>
        <v>415</v>
      </c>
      <c r="P228" s="335">
        <f t="shared" si="46"/>
        <v>48</v>
      </c>
      <c r="Q228" s="677" t="str">
        <f t="shared" si="50"/>
        <v>Yes</v>
      </c>
      <c r="R228" s="521" t="str">
        <f t="shared" si="51"/>
        <v>S</v>
      </c>
      <c r="S228" s="398" t="str">
        <f>IF(O228=0," ",IF(P228&lt;&gt;48,"ERROR!"," "))</f>
        <v xml:space="preserve"> </v>
      </c>
    </row>
    <row r="229" spans="2:19" ht="17.25" customHeight="1" x14ac:dyDescent="0.35">
      <c r="B229" s="461" t="s">
        <v>103</v>
      </c>
      <c r="C229" s="469">
        <v>1799</v>
      </c>
      <c r="D229" s="157" t="s">
        <v>194</v>
      </c>
      <c r="E229" s="289" t="s">
        <v>46</v>
      </c>
      <c r="F229" s="270" t="s">
        <v>7</v>
      </c>
      <c r="G229" s="155"/>
      <c r="H229" s="51">
        <v>40</v>
      </c>
      <c r="I229" s="52">
        <v>80</v>
      </c>
      <c r="J229" s="52">
        <v>162</v>
      </c>
      <c r="K229" s="52">
        <v>40</v>
      </c>
      <c r="L229" s="52">
        <v>49</v>
      </c>
      <c r="M229" s="4"/>
      <c r="N229" s="451">
        <v>6</v>
      </c>
      <c r="O229" s="372">
        <f>SUM(H229:$L229)</f>
        <v>371</v>
      </c>
      <c r="P229" s="335">
        <f t="shared" si="46"/>
        <v>48</v>
      </c>
      <c r="Q229" s="359" t="str">
        <f t="shared" si="50"/>
        <v>NO</v>
      </c>
      <c r="R229" s="195" t="str">
        <f t="shared" si="51"/>
        <v/>
      </c>
      <c r="S229" s="398" t="str">
        <f>IF(O229=0," ",IF(P229&lt;&gt;48,"ERROR!"," "))</f>
        <v xml:space="preserve"> </v>
      </c>
    </row>
    <row r="230" spans="2:19" ht="17.25" customHeight="1" x14ac:dyDescent="0.35">
      <c r="B230" s="461" t="s">
        <v>103</v>
      </c>
      <c r="C230" s="395">
        <v>1062</v>
      </c>
      <c r="D230" s="141" t="s">
        <v>171</v>
      </c>
      <c r="E230" s="287" t="s">
        <v>48</v>
      </c>
      <c r="F230" s="268" t="s">
        <v>7</v>
      </c>
      <c r="G230" s="173"/>
      <c r="H230" s="51">
        <v>50</v>
      </c>
      <c r="I230" s="52">
        <v>80</v>
      </c>
      <c r="J230" s="52">
        <v>144</v>
      </c>
      <c r="K230" s="52">
        <v>48</v>
      </c>
      <c r="L230" s="52">
        <v>35</v>
      </c>
      <c r="M230" s="4"/>
      <c r="N230" s="451">
        <v>8</v>
      </c>
      <c r="O230" s="372">
        <f>SUM(H230:$L230)</f>
        <v>357</v>
      </c>
      <c r="P230" s="125">
        <f t="shared" ref="P230:P240" si="52">(H230/10)+(I230/10)+(J230/9)+(K230/8)+(L230/7)+(M230/6)+N230</f>
        <v>48</v>
      </c>
      <c r="Q230" s="359" t="str">
        <f t="shared" si="50"/>
        <v>NO</v>
      </c>
      <c r="R230" s="606" t="str">
        <f>IF(Q230="Yes","S","")</f>
        <v/>
      </c>
      <c r="S230" s="398" t="str">
        <f>IF(O230=0," ",IF(P230&lt;&gt;48,"ERROR!"," "))</f>
        <v xml:space="preserve"> </v>
      </c>
    </row>
    <row r="231" spans="2:19" ht="17.25" hidden="1" customHeight="1" x14ac:dyDescent="0.35">
      <c r="B231" s="461" t="s">
        <v>103</v>
      </c>
      <c r="C231" s="395">
        <v>1264</v>
      </c>
      <c r="D231" s="141" t="s">
        <v>158</v>
      </c>
      <c r="E231" s="287" t="s">
        <v>41</v>
      </c>
      <c r="F231" s="268" t="s">
        <v>7</v>
      </c>
      <c r="G231" s="173"/>
      <c r="H231" s="51"/>
      <c r="I231" s="52"/>
      <c r="J231" s="52"/>
      <c r="K231" s="52"/>
      <c r="L231" s="52"/>
      <c r="M231" s="4"/>
      <c r="N231" s="451"/>
      <c r="O231" s="372">
        <f>SUM(H231:$L231)</f>
        <v>0</v>
      </c>
      <c r="P231" s="125">
        <f t="shared" si="52"/>
        <v>0</v>
      </c>
      <c r="Q231" s="359" t="str">
        <f t="shared" si="50"/>
        <v>NO</v>
      </c>
      <c r="R231" s="130" t="str">
        <f t="shared" ref="R231:R240" si="53">IF(Q231="Yes","S","")</f>
        <v/>
      </c>
      <c r="S231" s="398" t="str">
        <f t="shared" ref="S231:S240" si="54">IF(O231=0," ",IF(P231&lt;&gt;48,"ERROR!"," "))</f>
        <v xml:space="preserve"> </v>
      </c>
    </row>
    <row r="232" spans="2:19" ht="17.25" hidden="1" customHeight="1" x14ac:dyDescent="0.35">
      <c r="B232" s="461" t="s">
        <v>103</v>
      </c>
      <c r="C232" s="395">
        <v>1435</v>
      </c>
      <c r="D232" s="141" t="s">
        <v>71</v>
      </c>
      <c r="E232" s="287" t="s">
        <v>49</v>
      </c>
      <c r="F232" s="268" t="s">
        <v>7</v>
      </c>
      <c r="G232" s="173"/>
      <c r="H232" s="51"/>
      <c r="I232" s="52"/>
      <c r="J232" s="52"/>
      <c r="K232" s="52"/>
      <c r="L232" s="52"/>
      <c r="M232" s="4"/>
      <c r="N232" s="451"/>
      <c r="O232" s="372">
        <f>SUM(H232:$L232)</f>
        <v>0</v>
      </c>
      <c r="P232" s="125">
        <f t="shared" si="52"/>
        <v>0</v>
      </c>
      <c r="Q232" s="359" t="str">
        <f t="shared" si="50"/>
        <v>NO</v>
      </c>
      <c r="R232" s="130" t="str">
        <f t="shared" si="53"/>
        <v/>
      </c>
      <c r="S232" s="398" t="str">
        <f t="shared" si="54"/>
        <v xml:space="preserve"> </v>
      </c>
    </row>
    <row r="233" spans="2:19" ht="17.25" customHeight="1" x14ac:dyDescent="0.35">
      <c r="B233" s="461" t="s">
        <v>103</v>
      </c>
      <c r="C233" s="395">
        <v>1782</v>
      </c>
      <c r="D233" s="141" t="s">
        <v>193</v>
      </c>
      <c r="E233" s="287" t="s">
        <v>46</v>
      </c>
      <c r="F233" s="268" t="s">
        <v>7</v>
      </c>
      <c r="G233" s="173"/>
      <c r="H233" s="51">
        <v>80</v>
      </c>
      <c r="I233" s="52">
        <v>60</v>
      </c>
      <c r="J233" s="52">
        <v>126</v>
      </c>
      <c r="K233" s="52">
        <v>72</v>
      </c>
      <c r="L233" s="52">
        <v>14</v>
      </c>
      <c r="M233" s="4"/>
      <c r="N233" s="451">
        <v>9</v>
      </c>
      <c r="O233" s="372">
        <f>SUM(H233:$L233)</f>
        <v>352</v>
      </c>
      <c r="P233" s="125">
        <f>(H233/10)+(I233/10)+(J233/9)+(K233/8)+(L233/7)+(M233/6)+N233</f>
        <v>48</v>
      </c>
      <c r="Q233" s="154" t="str">
        <f>IF(O233&gt;412,"Yes","NO")</f>
        <v>NO</v>
      </c>
      <c r="R233" s="130" t="str">
        <f>IF(Q233="Yes","S","")</f>
        <v/>
      </c>
      <c r="S233" s="398" t="str">
        <f>IF(O233=0," ",IF(P233&lt;&gt;48,"ERROR!"," "))</f>
        <v xml:space="preserve"> </v>
      </c>
    </row>
    <row r="234" spans="2:19" ht="17.25" customHeight="1" x14ac:dyDescent="0.35">
      <c r="B234" s="461" t="s">
        <v>103</v>
      </c>
      <c r="C234" s="395">
        <v>1048</v>
      </c>
      <c r="D234" s="141" t="s">
        <v>195</v>
      </c>
      <c r="E234" s="287" t="s">
        <v>48</v>
      </c>
      <c r="F234" s="268" t="s">
        <v>7</v>
      </c>
      <c r="G234" s="173"/>
      <c r="H234" s="51">
        <v>60</v>
      </c>
      <c r="I234" s="52">
        <v>100</v>
      </c>
      <c r="J234" s="52">
        <v>108</v>
      </c>
      <c r="K234" s="52">
        <v>56</v>
      </c>
      <c r="L234" s="52">
        <v>21</v>
      </c>
      <c r="M234" s="4"/>
      <c r="N234" s="451">
        <v>10</v>
      </c>
      <c r="O234" s="372">
        <f>SUM(H234:$L234)</f>
        <v>345</v>
      </c>
      <c r="P234" s="125">
        <f t="shared" si="52"/>
        <v>48</v>
      </c>
      <c r="Q234" s="129" t="str">
        <f t="shared" si="50"/>
        <v>NO</v>
      </c>
      <c r="R234" s="130" t="str">
        <f t="shared" si="53"/>
        <v/>
      </c>
      <c r="S234" s="398" t="str">
        <f t="shared" si="54"/>
        <v xml:space="preserve"> </v>
      </c>
    </row>
    <row r="235" spans="2:19" ht="17.25" hidden="1" customHeight="1" x14ac:dyDescent="0.35">
      <c r="B235" s="461" t="s">
        <v>103</v>
      </c>
      <c r="C235" s="395">
        <v>1783</v>
      </c>
      <c r="D235" s="141" t="s">
        <v>192</v>
      </c>
      <c r="E235" s="287" t="s">
        <v>46</v>
      </c>
      <c r="F235" s="268" t="s">
        <v>7</v>
      </c>
      <c r="G235" s="173"/>
      <c r="H235" s="51"/>
      <c r="I235" s="52"/>
      <c r="J235" s="52"/>
      <c r="K235" s="52"/>
      <c r="L235" s="52"/>
      <c r="M235" s="4"/>
      <c r="N235" s="451"/>
      <c r="O235" s="372">
        <f>SUM(H235:$L235)</f>
        <v>0</v>
      </c>
      <c r="P235" s="125">
        <f t="shared" si="52"/>
        <v>0</v>
      </c>
      <c r="Q235" s="129" t="str">
        <f t="shared" si="50"/>
        <v>NO</v>
      </c>
      <c r="R235" s="130" t="str">
        <f t="shared" si="53"/>
        <v/>
      </c>
      <c r="S235" s="398" t="str">
        <f t="shared" si="54"/>
        <v xml:space="preserve"> </v>
      </c>
    </row>
    <row r="236" spans="2:19" ht="17.25" customHeight="1" x14ac:dyDescent="0.35">
      <c r="B236" s="461" t="s">
        <v>103</v>
      </c>
      <c r="C236" s="395">
        <v>1765</v>
      </c>
      <c r="D236" s="141" t="s">
        <v>183</v>
      </c>
      <c r="E236" s="287" t="s">
        <v>44</v>
      </c>
      <c r="F236" s="268" t="s">
        <v>7</v>
      </c>
      <c r="G236" s="173"/>
      <c r="H236" s="51">
        <v>60</v>
      </c>
      <c r="I236" s="52">
        <v>10</v>
      </c>
      <c r="J236" s="52">
        <v>135</v>
      </c>
      <c r="K236" s="52">
        <v>56</v>
      </c>
      <c r="L236" s="52">
        <v>28</v>
      </c>
      <c r="M236" s="4"/>
      <c r="N236" s="451">
        <v>15</v>
      </c>
      <c r="O236" s="372">
        <f>SUM(H236:$L236)</f>
        <v>289</v>
      </c>
      <c r="P236" s="125">
        <f t="shared" si="52"/>
        <v>48</v>
      </c>
      <c r="Q236" s="679" t="str">
        <f t="shared" si="50"/>
        <v>NO</v>
      </c>
      <c r="R236" s="517" t="str">
        <f t="shared" si="53"/>
        <v/>
      </c>
      <c r="S236" s="398" t="str">
        <f t="shared" si="54"/>
        <v xml:space="preserve"> </v>
      </c>
    </row>
    <row r="237" spans="2:19" ht="17.25" customHeight="1" thickBot="1" x14ac:dyDescent="0.4">
      <c r="B237" s="461" t="s">
        <v>103</v>
      </c>
      <c r="C237" s="395">
        <v>1118</v>
      </c>
      <c r="D237" s="141" t="s">
        <v>182</v>
      </c>
      <c r="E237" s="287" t="s">
        <v>48</v>
      </c>
      <c r="F237" s="270" t="s">
        <v>7</v>
      </c>
      <c r="G237" s="173"/>
      <c r="H237" s="51">
        <v>10</v>
      </c>
      <c r="I237" s="52">
        <v>90</v>
      </c>
      <c r="J237" s="52">
        <v>72</v>
      </c>
      <c r="K237" s="52">
        <v>64</v>
      </c>
      <c r="L237" s="52">
        <v>14</v>
      </c>
      <c r="M237" s="4"/>
      <c r="N237" s="451">
        <v>20</v>
      </c>
      <c r="O237" s="372">
        <f>SUM(H237:$L237)</f>
        <v>250</v>
      </c>
      <c r="P237" s="125">
        <f t="shared" si="52"/>
        <v>48</v>
      </c>
      <c r="Q237" s="359" t="str">
        <f t="shared" si="50"/>
        <v>NO</v>
      </c>
      <c r="R237" s="195" t="str">
        <f t="shared" si="53"/>
        <v/>
      </c>
      <c r="S237" s="398" t="str">
        <f t="shared" si="54"/>
        <v xml:space="preserve"> </v>
      </c>
    </row>
    <row r="238" spans="2:19" ht="17.25" hidden="1" customHeight="1" x14ac:dyDescent="0.35">
      <c r="B238" s="461" t="s">
        <v>103</v>
      </c>
      <c r="C238" s="395"/>
      <c r="D238" s="141"/>
      <c r="E238" s="287"/>
      <c r="F238" s="270" t="s">
        <v>7</v>
      </c>
      <c r="G238" s="173"/>
      <c r="H238" s="51"/>
      <c r="I238" s="52"/>
      <c r="J238" s="52"/>
      <c r="K238" s="52"/>
      <c r="L238" s="52"/>
      <c r="M238" s="4"/>
      <c r="N238" s="451"/>
      <c r="O238" s="372">
        <f>SUM(H238:$L238)</f>
        <v>0</v>
      </c>
      <c r="P238" s="125">
        <f t="shared" si="52"/>
        <v>0</v>
      </c>
      <c r="Q238" s="168" t="str">
        <f t="shared" si="50"/>
        <v>NO</v>
      </c>
      <c r="R238" s="130" t="str">
        <f t="shared" si="53"/>
        <v/>
      </c>
      <c r="S238" s="398" t="str">
        <f t="shared" si="54"/>
        <v xml:space="preserve"> </v>
      </c>
    </row>
    <row r="239" spans="2:19" ht="17.25" hidden="1" customHeight="1" x14ac:dyDescent="0.35">
      <c r="B239" s="461" t="s">
        <v>103</v>
      </c>
      <c r="C239" s="395">
        <v>2491</v>
      </c>
      <c r="D239" s="141" t="s">
        <v>88</v>
      </c>
      <c r="E239" s="289" t="s">
        <v>41</v>
      </c>
      <c r="F239" s="270" t="s">
        <v>7</v>
      </c>
      <c r="G239" s="155"/>
      <c r="H239" s="51"/>
      <c r="I239" s="52"/>
      <c r="J239" s="52"/>
      <c r="K239" s="52"/>
      <c r="L239" s="52"/>
      <c r="M239" s="4"/>
      <c r="N239" s="451"/>
      <c r="O239" s="372">
        <f>SUM(H239:$L239)</f>
        <v>0</v>
      </c>
      <c r="P239" s="335">
        <f t="shared" si="52"/>
        <v>0</v>
      </c>
      <c r="Q239" s="205" t="str">
        <f t="shared" si="50"/>
        <v>NO</v>
      </c>
      <c r="R239" s="195" t="str">
        <f t="shared" si="53"/>
        <v/>
      </c>
      <c r="S239" s="398" t="str">
        <f t="shared" si="54"/>
        <v xml:space="preserve"> </v>
      </c>
    </row>
    <row r="240" spans="2:19" ht="17.25" hidden="1" customHeight="1" thickBot="1" x14ac:dyDescent="0.4">
      <c r="B240" s="461" t="s">
        <v>103</v>
      </c>
      <c r="C240" s="395">
        <v>1844</v>
      </c>
      <c r="D240" s="141" t="s">
        <v>201</v>
      </c>
      <c r="E240" s="289" t="s">
        <v>44</v>
      </c>
      <c r="F240" s="270" t="s">
        <v>7</v>
      </c>
      <c r="G240" s="155"/>
      <c r="H240" s="53"/>
      <c r="I240" s="54"/>
      <c r="J240" s="54"/>
      <c r="K240" s="54"/>
      <c r="L240" s="54"/>
      <c r="M240" s="38"/>
      <c r="N240" s="30"/>
      <c r="O240" s="435">
        <f>SUM(H240:$L240)</f>
        <v>0</v>
      </c>
      <c r="P240" s="331">
        <f t="shared" si="52"/>
        <v>0</v>
      </c>
      <c r="Q240" s="171" t="str">
        <f>IF(O240&gt;460,"Yes","NO")</f>
        <v>NO</v>
      </c>
      <c r="R240" s="131" t="str">
        <f t="shared" si="53"/>
        <v/>
      </c>
      <c r="S240" s="379" t="str">
        <f t="shared" si="54"/>
        <v xml:space="preserve"> </v>
      </c>
    </row>
    <row r="241" spans="2:19" ht="24.75" customHeight="1" thickBot="1" x14ac:dyDescent="0.4">
      <c r="C241" s="473">
        <f>COUNT(C164:C240)</f>
        <v>76</v>
      </c>
      <c r="D241" s="905" t="s">
        <v>22</v>
      </c>
      <c r="E241" s="906"/>
      <c r="F241" s="905" t="s">
        <v>35</v>
      </c>
      <c r="G241" s="907"/>
      <c r="H241" s="896"/>
      <c r="I241" s="896"/>
      <c r="J241" s="896"/>
      <c r="K241" s="896"/>
      <c r="L241" s="896"/>
      <c r="M241" s="896"/>
      <c r="N241" s="896"/>
      <c r="O241" s="896"/>
      <c r="P241" s="896"/>
      <c r="Q241" s="897"/>
      <c r="R241" s="83"/>
      <c r="S241" s="83"/>
    </row>
    <row r="242" spans="2:19" ht="16" thickBot="1" x14ac:dyDescent="0.4">
      <c r="D242" s="491"/>
      <c r="E242" s="285"/>
      <c r="F242" s="274"/>
      <c r="G242" s="503"/>
      <c r="H242" s="170"/>
      <c r="I242" s="170"/>
      <c r="J242" s="170"/>
      <c r="K242" s="170"/>
      <c r="L242" s="170"/>
      <c r="M242" s="46"/>
      <c r="N242" s="93"/>
      <c r="O242" s="94"/>
      <c r="P242" s="146"/>
      <c r="Q242" s="82"/>
      <c r="R242" s="83"/>
      <c r="S242" s="83"/>
    </row>
    <row r="243" spans="2:19" ht="26.5" thickBot="1" x14ac:dyDescent="0.4">
      <c r="B243" s="972" t="str">
        <f>B157</f>
        <v>SOUTH AFRICAN PPC  CHAMPIONSHIPS - SANDF EEUFEES RANGE - 22nd TO 24th MARCH, 2019.</v>
      </c>
      <c r="C243" s="973"/>
      <c r="D243" s="973"/>
      <c r="E243" s="973"/>
      <c r="F243" s="973"/>
      <c r="G243" s="973"/>
      <c r="H243" s="973"/>
      <c r="I243" s="973"/>
      <c r="J243" s="973"/>
      <c r="K243" s="973"/>
      <c r="L243" s="973"/>
      <c r="M243" s="973"/>
      <c r="N243" s="973"/>
      <c r="O243" s="973"/>
      <c r="P243" s="973"/>
      <c r="Q243" s="973"/>
      <c r="R243" s="974"/>
      <c r="S243" s="83"/>
    </row>
    <row r="244" spans="2:19" ht="16" thickBot="1" x14ac:dyDescent="0.4">
      <c r="D244" s="277"/>
      <c r="G244" s="277"/>
      <c r="H244" s="92"/>
      <c r="I244" s="92"/>
      <c r="J244" s="92"/>
      <c r="K244" s="92"/>
      <c r="L244" s="92"/>
      <c r="M244" s="92"/>
      <c r="N244" s="92"/>
      <c r="O244" s="92"/>
      <c r="P244" s="277"/>
      <c r="Q244" s="26"/>
      <c r="S244" s="83"/>
    </row>
    <row r="245" spans="2:19" ht="24" thickBot="1" x14ac:dyDescent="0.4">
      <c r="B245" s="308"/>
      <c r="C245" s="481"/>
      <c r="D245" s="951" t="str">
        <f>D159</f>
        <v>PPC EVENT RESULTS - MARCH, 2019</v>
      </c>
      <c r="E245" s="952"/>
      <c r="F245" s="952"/>
      <c r="G245" s="952"/>
      <c r="H245" s="952"/>
      <c r="I245" s="952"/>
      <c r="J245" s="952"/>
      <c r="K245" s="952"/>
      <c r="L245" s="952"/>
      <c r="M245" s="952"/>
      <c r="N245" s="952"/>
      <c r="O245" s="952"/>
      <c r="P245" s="952"/>
      <c r="Q245" s="964"/>
      <c r="R245" s="308"/>
      <c r="S245" s="83"/>
    </row>
    <row r="246" spans="2:19" x14ac:dyDescent="0.35">
      <c r="D246" s="491"/>
      <c r="E246" s="285"/>
      <c r="F246" s="274"/>
      <c r="G246" s="503"/>
      <c r="H246" s="170"/>
      <c r="I246" s="170"/>
      <c r="J246" s="170"/>
      <c r="K246" s="170"/>
      <c r="L246" s="170"/>
      <c r="M246" s="46"/>
      <c r="N246" s="93"/>
      <c r="O246" s="94"/>
      <c r="P246" s="146"/>
      <c r="Q246" s="82"/>
      <c r="R246" s="83"/>
      <c r="S246" s="83"/>
    </row>
    <row r="247" spans="2:19" ht="10.5" customHeight="1" thickBot="1" x14ac:dyDescent="0.4">
      <c r="Q247" s="26"/>
    </row>
    <row r="248" spans="2:19" ht="28.5" customHeight="1" thickBot="1" x14ac:dyDescent="0.4">
      <c r="D248" s="908" t="s">
        <v>31</v>
      </c>
      <c r="E248" s="909"/>
      <c r="F248" s="909"/>
      <c r="G248" s="909"/>
      <c r="H248" s="909"/>
      <c r="I248" s="909"/>
      <c r="J248" s="909"/>
      <c r="K248" s="909"/>
      <c r="L248" s="909"/>
      <c r="M248" s="909"/>
      <c r="N248" s="981"/>
      <c r="O248" s="27"/>
      <c r="Q248" s="26"/>
    </row>
    <row r="249" spans="2:19" ht="36" customHeight="1" thickBot="1" x14ac:dyDescent="0.4">
      <c r="C249" s="467" t="s">
        <v>1</v>
      </c>
      <c r="D249" s="502" t="s">
        <v>0</v>
      </c>
      <c r="E249" s="280" t="s">
        <v>37</v>
      </c>
      <c r="F249" s="254" t="s">
        <v>52</v>
      </c>
      <c r="G249" s="176"/>
      <c r="H249" s="454" t="s">
        <v>17</v>
      </c>
      <c r="I249" s="455">
        <v>10</v>
      </c>
      <c r="J249" s="455">
        <v>9</v>
      </c>
      <c r="K249" s="455">
        <v>8</v>
      </c>
      <c r="L249" s="456">
        <v>7</v>
      </c>
      <c r="M249" s="456">
        <v>6</v>
      </c>
      <c r="N249" s="140">
        <v>0</v>
      </c>
      <c r="O249" s="126" t="s">
        <v>3</v>
      </c>
      <c r="P249" s="23" t="s">
        <v>18</v>
      </c>
      <c r="Q249" s="151" t="s">
        <v>20</v>
      </c>
      <c r="R249" s="41" t="s">
        <v>21</v>
      </c>
      <c r="S249" s="376" t="s">
        <v>157</v>
      </c>
    </row>
    <row r="250" spans="2:19" ht="18" customHeight="1" x14ac:dyDescent="0.35">
      <c r="B250" s="461" t="s">
        <v>104</v>
      </c>
      <c r="C250" s="475">
        <v>6016</v>
      </c>
      <c r="D250" s="559" t="s">
        <v>143</v>
      </c>
      <c r="E250" s="281" t="s">
        <v>51</v>
      </c>
      <c r="F250" s="252" t="s">
        <v>8</v>
      </c>
      <c r="G250" s="342"/>
      <c r="H250" s="135">
        <v>320</v>
      </c>
      <c r="I250" s="50">
        <v>100</v>
      </c>
      <c r="J250" s="50">
        <v>54</v>
      </c>
      <c r="K250" s="50"/>
      <c r="L250" s="50"/>
      <c r="M250" s="39"/>
      <c r="N250" s="450"/>
      <c r="O250" s="105">
        <f>(H250*10)+(I250*10)+(J250*9)+(K250*8)+(L250*7)+(M250*6)+N250</f>
        <v>4686</v>
      </c>
      <c r="P250" s="178">
        <f>SUM(H250:N250)</f>
        <v>474</v>
      </c>
      <c r="Q250" s="968"/>
      <c r="R250" s="969"/>
      <c r="S250" s="398" t="str">
        <f>IF(O250=0," ",IF(P250&lt;&gt;48,"ERROR!"," "))</f>
        <v>ERROR!</v>
      </c>
    </row>
    <row r="251" spans="2:19" ht="18" customHeight="1" thickBot="1" x14ac:dyDescent="0.4">
      <c r="B251" s="461" t="s">
        <v>104</v>
      </c>
      <c r="C251" s="480">
        <v>1786</v>
      </c>
      <c r="D251" s="588" t="s">
        <v>63</v>
      </c>
      <c r="E251" s="283" t="s">
        <v>49</v>
      </c>
      <c r="F251" s="272" t="s">
        <v>8</v>
      </c>
      <c r="G251" s="22"/>
      <c r="H251" s="51">
        <v>170</v>
      </c>
      <c r="I251" s="52">
        <v>160</v>
      </c>
      <c r="J251" s="52">
        <v>90</v>
      </c>
      <c r="K251" s="52">
        <v>32</v>
      </c>
      <c r="L251" s="52">
        <v>7</v>
      </c>
      <c r="M251" s="4"/>
      <c r="N251" s="451"/>
      <c r="O251" s="143">
        <f>SUM(H251:$M251)</f>
        <v>459</v>
      </c>
      <c r="P251" s="331">
        <f t="shared" ref="P251:P271" si="55">(H251/10)+(I251/10)+(J251/9)+(K251/8)+(L251/7)+(M251/6)+N251</f>
        <v>48</v>
      </c>
      <c r="Q251" s="1008"/>
      <c r="R251" s="980"/>
      <c r="S251" s="398" t="str">
        <f t="shared" ref="S251:S271" si="56">IF(O251=0," ",IF(P251&lt;&gt;48,"ERROR!"," "))</f>
        <v xml:space="preserve"> </v>
      </c>
    </row>
    <row r="252" spans="2:19" ht="16" hidden="1" thickBot="1" x14ac:dyDescent="0.4">
      <c r="B252" s="228" t="s">
        <v>104</v>
      </c>
      <c r="C252" s="471">
        <v>6008</v>
      </c>
      <c r="D252" s="587" t="s">
        <v>132</v>
      </c>
      <c r="E252" s="304" t="s">
        <v>51</v>
      </c>
      <c r="F252" s="536" t="s">
        <v>8</v>
      </c>
      <c r="G252" s="592"/>
      <c r="H252" s="58"/>
      <c r="I252" s="1"/>
      <c r="J252" s="1"/>
      <c r="K252" s="1"/>
      <c r="L252" s="1"/>
      <c r="M252" s="10"/>
      <c r="N252" s="452"/>
      <c r="O252" s="515">
        <f>SUM(H252:$M252)</f>
        <v>0</v>
      </c>
      <c r="P252" s="668">
        <f t="shared" si="55"/>
        <v>0</v>
      </c>
      <c r="Q252" s="970"/>
      <c r="R252" s="971"/>
      <c r="S252" s="398" t="str">
        <f t="shared" si="56"/>
        <v xml:space="preserve"> </v>
      </c>
    </row>
    <row r="253" spans="2:19" x14ac:dyDescent="0.35">
      <c r="B253" s="461" t="s">
        <v>104</v>
      </c>
      <c r="C253" s="478">
        <v>1467</v>
      </c>
      <c r="D253" s="68" t="s">
        <v>179</v>
      </c>
      <c r="E253" s="284" t="s">
        <v>48</v>
      </c>
      <c r="F253" s="273" t="s">
        <v>4</v>
      </c>
      <c r="G253" s="561"/>
      <c r="H253" s="135">
        <v>220</v>
      </c>
      <c r="I253" s="50">
        <v>180</v>
      </c>
      <c r="J253" s="50">
        <v>72</v>
      </c>
      <c r="K253" s="50"/>
      <c r="L253" s="50"/>
      <c r="M253" s="39"/>
      <c r="N253" s="450"/>
      <c r="O253" s="436">
        <f>SUM(H253:$M253)</f>
        <v>472</v>
      </c>
      <c r="P253" s="335">
        <f t="shared" si="55"/>
        <v>48</v>
      </c>
      <c r="Q253" s="567" t="str">
        <f t="shared" ref="Q253:Q259" si="57">IF(O253&gt;471,"Yes","NO")</f>
        <v>Yes</v>
      </c>
      <c r="R253" s="566" t="str">
        <f t="shared" ref="R253:R259" si="58">IF(Q253="yes","HM","")</f>
        <v>HM</v>
      </c>
      <c r="S253" s="398" t="str">
        <f t="shared" si="56"/>
        <v xml:space="preserve"> </v>
      </c>
    </row>
    <row r="254" spans="2:19" x14ac:dyDescent="0.35">
      <c r="B254" s="461"/>
      <c r="C254" s="478">
        <v>322</v>
      </c>
      <c r="D254" s="68" t="s">
        <v>60</v>
      </c>
      <c r="E254" s="284" t="s">
        <v>48</v>
      </c>
      <c r="F254" s="273" t="s">
        <v>4</v>
      </c>
      <c r="G254" s="561"/>
      <c r="H254" s="62">
        <v>180</v>
      </c>
      <c r="I254" s="36">
        <v>210</v>
      </c>
      <c r="J254" s="36">
        <v>81</v>
      </c>
      <c r="K254" s="36"/>
      <c r="L254" s="36"/>
      <c r="M254" s="37"/>
      <c r="N254" s="453"/>
      <c r="O254" s="372">
        <f>SUM(H254:$M254)</f>
        <v>471</v>
      </c>
      <c r="P254" s="125">
        <f>(H254/10)+(I254/10)+(J254/9)+(K254/8)+(L254/7)+(M254/6)+N254</f>
        <v>48</v>
      </c>
      <c r="Q254" s="218" t="str">
        <f>IF(O254&gt;471,"Yes","NO")</f>
        <v>NO</v>
      </c>
      <c r="R254" s="130" t="str">
        <f>IF(Q254="yes","HM","")</f>
        <v/>
      </c>
      <c r="S254" s="398" t="str">
        <f>IF(O254=0," ",IF(P254&lt;&gt;48,"ERROR!"," "))</f>
        <v xml:space="preserve"> </v>
      </c>
    </row>
    <row r="255" spans="2:19" x14ac:dyDescent="0.35">
      <c r="B255" s="461" t="s">
        <v>104</v>
      </c>
      <c r="C255" s="476">
        <v>13</v>
      </c>
      <c r="D255" s="560" t="s">
        <v>58</v>
      </c>
      <c r="E255" s="282" t="s">
        <v>41</v>
      </c>
      <c r="F255" s="253" t="s">
        <v>4</v>
      </c>
      <c r="G255" s="562"/>
      <c r="H255" s="51">
        <v>200</v>
      </c>
      <c r="I255" s="52">
        <v>150</v>
      </c>
      <c r="J255" s="52">
        <v>108</v>
      </c>
      <c r="K255" s="52">
        <v>8</v>
      </c>
      <c r="L255" s="52"/>
      <c r="M255" s="4"/>
      <c r="N255" s="451"/>
      <c r="O255" s="372">
        <f>SUM(H255:$M255)</f>
        <v>466</v>
      </c>
      <c r="P255" s="125">
        <f t="shared" si="55"/>
        <v>48</v>
      </c>
      <c r="Q255" s="218" t="str">
        <f t="shared" si="57"/>
        <v>NO</v>
      </c>
      <c r="R255" s="130" t="str">
        <f t="shared" si="58"/>
        <v/>
      </c>
      <c r="S255" s="398" t="str">
        <f t="shared" si="56"/>
        <v xml:space="preserve"> </v>
      </c>
    </row>
    <row r="256" spans="2:19" x14ac:dyDescent="0.35">
      <c r="B256" s="461" t="s">
        <v>104</v>
      </c>
      <c r="C256" s="476">
        <v>786</v>
      </c>
      <c r="D256" s="497" t="s">
        <v>65</v>
      </c>
      <c r="E256" s="282" t="s">
        <v>48</v>
      </c>
      <c r="F256" s="253" t="s">
        <v>4</v>
      </c>
      <c r="G256" s="507"/>
      <c r="H256" s="51">
        <v>200</v>
      </c>
      <c r="I256" s="52">
        <v>130</v>
      </c>
      <c r="J256" s="52">
        <v>135</v>
      </c>
      <c r="K256" s="52"/>
      <c r="L256" s="52"/>
      <c r="M256" s="4"/>
      <c r="N256" s="451"/>
      <c r="O256" s="372">
        <f>SUM(H256:$M256)</f>
        <v>465</v>
      </c>
      <c r="P256" s="125">
        <f t="shared" si="55"/>
        <v>48</v>
      </c>
      <c r="Q256" s="218" t="str">
        <f t="shared" si="57"/>
        <v>NO</v>
      </c>
      <c r="R256" s="130" t="str">
        <f t="shared" si="58"/>
        <v/>
      </c>
      <c r="S256" s="398" t="str">
        <f t="shared" si="56"/>
        <v xml:space="preserve"> </v>
      </c>
    </row>
    <row r="257" spans="2:19" x14ac:dyDescent="0.35">
      <c r="B257" s="461" t="s">
        <v>104</v>
      </c>
      <c r="C257" s="476">
        <v>516</v>
      </c>
      <c r="D257" s="560" t="s">
        <v>56</v>
      </c>
      <c r="E257" s="282" t="s">
        <v>49</v>
      </c>
      <c r="F257" s="253" t="s">
        <v>4</v>
      </c>
      <c r="G257" s="562"/>
      <c r="H257" s="51">
        <v>150</v>
      </c>
      <c r="I257" s="52">
        <v>190</v>
      </c>
      <c r="J257" s="52">
        <v>108</v>
      </c>
      <c r="K257" s="52">
        <v>8</v>
      </c>
      <c r="L257" s="52">
        <v>7</v>
      </c>
      <c r="M257" s="4"/>
      <c r="N257" s="451"/>
      <c r="O257" s="372">
        <f>SUM(H257:$M257)</f>
        <v>463</v>
      </c>
      <c r="P257" s="125">
        <f>(H257/10)+(I257/10)+(J257/9)+(K257/8)+(L257/7)+(M257/6)+N257</f>
        <v>48</v>
      </c>
      <c r="Q257" s="218" t="str">
        <f t="shared" si="57"/>
        <v>NO</v>
      </c>
      <c r="R257" s="130" t="str">
        <f t="shared" si="58"/>
        <v/>
      </c>
      <c r="S257" s="398" t="str">
        <f>IF(O257=0," ",IF(P257&lt;&gt;48,"ERROR!"," "))</f>
        <v xml:space="preserve"> </v>
      </c>
    </row>
    <row r="258" spans="2:19" x14ac:dyDescent="0.35">
      <c r="B258" s="461" t="s">
        <v>104</v>
      </c>
      <c r="C258" s="476">
        <v>6038</v>
      </c>
      <c r="D258" s="497" t="s">
        <v>164</v>
      </c>
      <c r="E258" s="282" t="s">
        <v>51</v>
      </c>
      <c r="F258" s="253" t="s">
        <v>4</v>
      </c>
      <c r="G258" s="507"/>
      <c r="H258" s="51">
        <v>110</v>
      </c>
      <c r="I258" s="52">
        <v>170</v>
      </c>
      <c r="J258" s="52">
        <v>144</v>
      </c>
      <c r="K258" s="52">
        <v>24</v>
      </c>
      <c r="L258" s="52"/>
      <c r="M258" s="4"/>
      <c r="N258" s="451">
        <v>1</v>
      </c>
      <c r="O258" s="372">
        <f>SUM(H258:$M258)</f>
        <v>448</v>
      </c>
      <c r="P258" s="125">
        <f t="shared" si="55"/>
        <v>48</v>
      </c>
      <c r="Q258" s="218" t="str">
        <f t="shared" si="57"/>
        <v>NO</v>
      </c>
      <c r="R258" s="130" t="str">
        <f t="shared" si="58"/>
        <v/>
      </c>
      <c r="S258" s="398" t="str">
        <f t="shared" si="56"/>
        <v xml:space="preserve"> </v>
      </c>
    </row>
    <row r="259" spans="2:19" ht="16" thickBot="1" x14ac:dyDescent="0.4">
      <c r="B259" s="461" t="s">
        <v>104</v>
      </c>
      <c r="C259" s="480">
        <v>1376</v>
      </c>
      <c r="D259" s="558" t="s">
        <v>66</v>
      </c>
      <c r="E259" s="283" t="s">
        <v>49</v>
      </c>
      <c r="F259" s="272" t="s">
        <v>4</v>
      </c>
      <c r="G259" s="563"/>
      <c r="H259" s="53">
        <v>120</v>
      </c>
      <c r="I259" s="54">
        <v>110</v>
      </c>
      <c r="J259" s="54">
        <v>135</v>
      </c>
      <c r="K259" s="54">
        <v>72</v>
      </c>
      <c r="L259" s="54">
        <v>7</v>
      </c>
      <c r="M259" s="38"/>
      <c r="N259" s="30"/>
      <c r="O259" s="435">
        <f>SUM(H259:$M259)</f>
        <v>444</v>
      </c>
      <c r="P259" s="331">
        <f t="shared" si="55"/>
        <v>48</v>
      </c>
      <c r="Q259" s="199" t="str">
        <f t="shared" si="57"/>
        <v>NO</v>
      </c>
      <c r="R259" s="131" t="str">
        <f t="shared" si="58"/>
        <v/>
      </c>
      <c r="S259" s="398" t="str">
        <f t="shared" si="56"/>
        <v xml:space="preserve"> </v>
      </c>
    </row>
    <row r="260" spans="2:19" x14ac:dyDescent="0.35">
      <c r="B260" s="461" t="s">
        <v>104</v>
      </c>
      <c r="C260" s="478">
        <v>6040</v>
      </c>
      <c r="D260" s="68" t="s">
        <v>163</v>
      </c>
      <c r="E260" s="284" t="s">
        <v>51</v>
      </c>
      <c r="F260" s="273" t="s">
        <v>5</v>
      </c>
      <c r="G260" s="547"/>
      <c r="H260" s="51">
        <v>110</v>
      </c>
      <c r="I260" s="52">
        <v>180</v>
      </c>
      <c r="J260" s="52">
        <v>108</v>
      </c>
      <c r="K260" s="52">
        <v>48</v>
      </c>
      <c r="L260" s="52">
        <v>7</v>
      </c>
      <c r="M260" s="4"/>
      <c r="N260" s="451"/>
      <c r="O260" s="372">
        <f>SUM(H260:$M260)</f>
        <v>453</v>
      </c>
      <c r="P260" s="125">
        <f t="shared" si="55"/>
        <v>48</v>
      </c>
      <c r="Q260" s="218" t="str">
        <f t="shared" ref="Q260:Q266" si="59">IF(O260&gt;460,"Yes","NO")</f>
        <v>NO</v>
      </c>
      <c r="R260" s="130" t="str">
        <f t="shared" ref="R260:R266" si="60">IF(Q260="yes","M","")</f>
        <v/>
      </c>
      <c r="S260" s="398" t="str">
        <f t="shared" si="56"/>
        <v xml:space="preserve"> </v>
      </c>
    </row>
    <row r="261" spans="2:19" x14ac:dyDescent="0.35">
      <c r="C261" s="478">
        <v>2144</v>
      </c>
      <c r="D261" s="68" t="s">
        <v>122</v>
      </c>
      <c r="E261" s="284" t="s">
        <v>49</v>
      </c>
      <c r="F261" s="273" t="s">
        <v>5</v>
      </c>
      <c r="G261" s="506"/>
      <c r="H261" s="51">
        <v>70</v>
      </c>
      <c r="I261" s="52">
        <v>120</v>
      </c>
      <c r="J261" s="52">
        <v>162</v>
      </c>
      <c r="K261" s="52">
        <v>56</v>
      </c>
      <c r="L261" s="52">
        <v>21</v>
      </c>
      <c r="M261" s="4"/>
      <c r="N261" s="451">
        <v>1</v>
      </c>
      <c r="O261" s="372">
        <f>SUM(H261:$M261)</f>
        <v>429</v>
      </c>
      <c r="P261" s="125">
        <f>(H261/10)+(I261/10)+(J261/9)+(K261/8)+(L261/7)+(M261/6)+N261</f>
        <v>48</v>
      </c>
      <c r="Q261" s="218" t="str">
        <f>IF(O261&gt;460,"Yes","NO")</f>
        <v>NO</v>
      </c>
      <c r="R261" s="130" t="str">
        <f>IF(Q261="yes","M","")</f>
        <v/>
      </c>
      <c r="S261" s="398" t="str">
        <f>IF(O261=0," ",IF(P261&lt;&gt;48,"ERROR!"," "))</f>
        <v xml:space="preserve"> </v>
      </c>
    </row>
    <row r="262" spans="2:19" x14ac:dyDescent="0.35">
      <c r="B262" s="461" t="s">
        <v>104</v>
      </c>
      <c r="C262" s="478">
        <v>1266</v>
      </c>
      <c r="D262" s="68" t="s">
        <v>185</v>
      </c>
      <c r="E262" s="284" t="s">
        <v>39</v>
      </c>
      <c r="F262" s="273" t="s">
        <v>5</v>
      </c>
      <c r="G262" s="547"/>
      <c r="H262" s="51">
        <v>210</v>
      </c>
      <c r="I262" s="52">
        <v>90</v>
      </c>
      <c r="J262" s="52">
        <v>81</v>
      </c>
      <c r="K262" s="52">
        <v>32</v>
      </c>
      <c r="L262" s="52">
        <v>14</v>
      </c>
      <c r="M262" s="4">
        <v>0</v>
      </c>
      <c r="N262" s="451">
        <v>3</v>
      </c>
      <c r="O262" s="372">
        <f>SUM(H262:$M262)</f>
        <v>427</v>
      </c>
      <c r="P262" s="125">
        <f>(H262/10)+(I262/10)+(J262/9)+(K262/8)+(L262/7)+(M262/6)+N262</f>
        <v>48</v>
      </c>
      <c r="Q262" s="218" t="str">
        <f>IF(O262&gt;460,"Yes","NO")</f>
        <v>NO</v>
      </c>
      <c r="R262" s="130" t="str">
        <f>IF(Q262="yes","M","")</f>
        <v/>
      </c>
      <c r="S262" s="398" t="str">
        <f>IF(O262=0," ",IF(P262&lt;&gt;48,"ERROR!"," "))</f>
        <v xml:space="preserve"> </v>
      </c>
    </row>
    <row r="263" spans="2:19" ht="16" thickBot="1" x14ac:dyDescent="0.4">
      <c r="B263" s="461" t="s">
        <v>104</v>
      </c>
      <c r="C263" s="480">
        <v>6045</v>
      </c>
      <c r="D263" s="588" t="s">
        <v>168</v>
      </c>
      <c r="E263" s="283" t="s">
        <v>51</v>
      </c>
      <c r="F263" s="272" t="s">
        <v>5</v>
      </c>
      <c r="G263" s="597"/>
      <c r="H263" s="53">
        <v>90</v>
      </c>
      <c r="I263" s="54">
        <v>90</v>
      </c>
      <c r="J263" s="54">
        <v>144</v>
      </c>
      <c r="K263" s="54">
        <v>48</v>
      </c>
      <c r="L263" s="54">
        <v>42</v>
      </c>
      <c r="M263" s="38"/>
      <c r="N263" s="30">
        <v>2</v>
      </c>
      <c r="O263" s="435">
        <f>SUM(H263:$M263)</f>
        <v>414</v>
      </c>
      <c r="P263" s="331">
        <f t="shared" si="55"/>
        <v>48</v>
      </c>
      <c r="Q263" s="199" t="str">
        <f t="shared" si="59"/>
        <v>NO</v>
      </c>
      <c r="R263" s="131" t="str">
        <f t="shared" si="60"/>
        <v/>
      </c>
      <c r="S263" s="398" t="str">
        <f t="shared" si="56"/>
        <v xml:space="preserve"> </v>
      </c>
    </row>
    <row r="264" spans="2:19" hidden="1" x14ac:dyDescent="0.35">
      <c r="B264" s="461" t="s">
        <v>104</v>
      </c>
      <c r="C264" s="478">
        <v>513</v>
      </c>
      <c r="D264" s="68" t="s">
        <v>114</v>
      </c>
      <c r="E264" s="284" t="s">
        <v>40</v>
      </c>
      <c r="F264" s="273" t="s">
        <v>5</v>
      </c>
      <c r="G264" s="506"/>
      <c r="H264" s="62"/>
      <c r="I264" s="36"/>
      <c r="J264" s="36"/>
      <c r="K264" s="36"/>
      <c r="L264" s="36"/>
      <c r="M264" s="37"/>
      <c r="N264" s="453"/>
      <c r="O264" s="436">
        <f>SUM(H264:$M264)</f>
        <v>0</v>
      </c>
      <c r="P264" s="335">
        <f>(H264/10)+(I264/10)+(J264/9)+(K264/8)+(L264/7)+(M264/6)+N264</f>
        <v>0</v>
      </c>
      <c r="Q264" s="352" t="str">
        <f>IF(O264&gt;460,"Yes","NO")</f>
        <v>NO</v>
      </c>
      <c r="R264" s="195" t="str">
        <f>IF(Q264="yes","M","")</f>
        <v/>
      </c>
      <c r="S264" s="398" t="str">
        <f>IF(O264=0," ",IF(P264&lt;&gt;48,"ERROR!"," "))</f>
        <v xml:space="preserve"> </v>
      </c>
    </row>
    <row r="265" spans="2:19" hidden="1" x14ac:dyDescent="0.35">
      <c r="B265" s="461" t="s">
        <v>104</v>
      </c>
      <c r="C265" s="476">
        <v>1353</v>
      </c>
      <c r="D265" s="543" t="s">
        <v>137</v>
      </c>
      <c r="E265" s="282" t="s">
        <v>43</v>
      </c>
      <c r="F265" s="253" t="s">
        <v>5</v>
      </c>
      <c r="G265" s="548"/>
      <c r="H265" s="51"/>
      <c r="I265" s="52"/>
      <c r="J265" s="52"/>
      <c r="K265" s="52"/>
      <c r="L265" s="52"/>
      <c r="M265" s="4"/>
      <c r="N265" s="451"/>
      <c r="O265" s="372">
        <f>SUM(H265:$M265)</f>
        <v>0</v>
      </c>
      <c r="P265" s="125">
        <f t="shared" si="55"/>
        <v>0</v>
      </c>
      <c r="Q265" s="218" t="str">
        <f t="shared" si="59"/>
        <v>NO</v>
      </c>
      <c r="R265" s="325" t="str">
        <f t="shared" si="60"/>
        <v/>
      </c>
      <c r="S265" s="398" t="str">
        <f t="shared" si="56"/>
        <v xml:space="preserve"> </v>
      </c>
    </row>
    <row r="266" spans="2:19" ht="16" hidden="1" thickBot="1" x14ac:dyDescent="0.4">
      <c r="B266" s="461" t="s">
        <v>104</v>
      </c>
      <c r="C266" s="477">
        <v>6035</v>
      </c>
      <c r="D266" s="69" t="s">
        <v>165</v>
      </c>
      <c r="E266" s="291" t="s">
        <v>51</v>
      </c>
      <c r="F266" s="255" t="s">
        <v>5</v>
      </c>
      <c r="G266" s="341"/>
      <c r="H266" s="58"/>
      <c r="I266" s="1"/>
      <c r="J266" s="1"/>
      <c r="K266" s="1"/>
      <c r="L266" s="1"/>
      <c r="M266" s="10"/>
      <c r="N266" s="452"/>
      <c r="O266" s="423">
        <f>SUM(H266:$M266)</f>
        <v>0</v>
      </c>
      <c r="P266" s="166">
        <f t="shared" si="55"/>
        <v>0</v>
      </c>
      <c r="Q266" s="345" t="str">
        <f t="shared" si="59"/>
        <v>NO</v>
      </c>
      <c r="R266" s="185" t="str">
        <f t="shared" si="60"/>
        <v/>
      </c>
      <c r="S266" s="398" t="str">
        <f t="shared" si="56"/>
        <v xml:space="preserve"> </v>
      </c>
    </row>
    <row r="267" spans="2:19" ht="16" hidden="1" thickBot="1" x14ac:dyDescent="0.4">
      <c r="B267" s="461" t="s">
        <v>104</v>
      </c>
      <c r="C267" s="473">
        <v>322</v>
      </c>
      <c r="D267" s="619" t="s">
        <v>60</v>
      </c>
      <c r="E267" s="99" t="s">
        <v>48</v>
      </c>
      <c r="F267" s="276" t="s">
        <v>6</v>
      </c>
      <c r="G267" s="349"/>
      <c r="H267" s="620"/>
      <c r="I267" s="621"/>
      <c r="J267" s="621"/>
      <c r="K267" s="621"/>
      <c r="L267" s="621"/>
      <c r="M267" s="622"/>
      <c r="N267" s="623"/>
      <c r="O267" s="527">
        <f>SUM(H267:$M267)</f>
        <v>0</v>
      </c>
      <c r="P267" s="624">
        <f t="shared" si="55"/>
        <v>0</v>
      </c>
      <c r="Q267" s="625" t="str">
        <f>IF(O267&gt;441,"Yes","NO")</f>
        <v>NO</v>
      </c>
      <c r="R267" s="626" t="str">
        <f>IF(Q267="yes","G","")</f>
        <v/>
      </c>
      <c r="S267" s="627" t="str">
        <f t="shared" si="56"/>
        <v xml:space="preserve"> </v>
      </c>
    </row>
    <row r="268" spans="2:19" x14ac:dyDescent="0.35">
      <c r="B268" s="461" t="s">
        <v>104</v>
      </c>
      <c r="C268" s="478">
        <v>506</v>
      </c>
      <c r="D268" s="68" t="s">
        <v>156</v>
      </c>
      <c r="E268" s="284" t="s">
        <v>44</v>
      </c>
      <c r="F268" s="273" t="s">
        <v>7</v>
      </c>
      <c r="G268" s="506"/>
      <c r="H268" s="62">
        <v>170</v>
      </c>
      <c r="I268" s="36">
        <v>110</v>
      </c>
      <c r="J268" s="36">
        <v>54</v>
      </c>
      <c r="K268" s="36">
        <v>56</v>
      </c>
      <c r="L268" s="36">
        <v>35</v>
      </c>
      <c r="M268" s="37"/>
      <c r="N268" s="453">
        <v>2</v>
      </c>
      <c r="O268" s="436">
        <f>SUM(H268:$M268)</f>
        <v>425</v>
      </c>
      <c r="P268" s="335">
        <f t="shared" si="55"/>
        <v>48</v>
      </c>
      <c r="Q268" s="648" t="str">
        <f>IF(O268&gt;412,"Yes","NO")</f>
        <v>Yes</v>
      </c>
      <c r="R268" s="649" t="str">
        <f>IF(Q268="yes","S","")</f>
        <v>S</v>
      </c>
      <c r="S268" s="444" t="str">
        <f t="shared" si="56"/>
        <v xml:space="preserve"> </v>
      </c>
    </row>
    <row r="269" spans="2:19" x14ac:dyDescent="0.35">
      <c r="B269" s="461" t="s">
        <v>104</v>
      </c>
      <c r="C269" s="462">
        <v>1475</v>
      </c>
      <c r="D269" s="555" t="s">
        <v>206</v>
      </c>
      <c r="E269" s="344" t="s">
        <v>48</v>
      </c>
      <c r="F269" s="274" t="s">
        <v>7</v>
      </c>
      <c r="G269" s="554"/>
      <c r="H269" s="66">
        <v>100</v>
      </c>
      <c r="I269" s="2">
        <v>120</v>
      </c>
      <c r="J269" s="2">
        <v>153</v>
      </c>
      <c r="K269" s="2">
        <v>8</v>
      </c>
      <c r="L269" s="2">
        <v>14</v>
      </c>
      <c r="M269" s="13"/>
      <c r="N269" s="32">
        <v>6</v>
      </c>
      <c r="O269" s="96">
        <f>SUM(H269:$M269)</f>
        <v>395</v>
      </c>
      <c r="P269" s="601">
        <f>(H269/10)+(I269/10)+(J269/9)+(K269/8)+(L269/7)+(M269/6)+N269</f>
        <v>48</v>
      </c>
      <c r="Q269" s="602" t="str">
        <f>IF(O269&gt;412,"Yes","NO")</f>
        <v>NO</v>
      </c>
      <c r="R269" s="603" t="str">
        <f>IF(Q269="yes","S","")</f>
        <v/>
      </c>
      <c r="S269" s="398" t="str">
        <f>IF(O269=0," ",IF(P269&lt;&gt;48,"ERROR!"," "))</f>
        <v xml:space="preserve"> </v>
      </c>
    </row>
    <row r="270" spans="2:19" ht="16" thickBot="1" x14ac:dyDescent="0.4">
      <c r="B270" s="461" t="s">
        <v>104</v>
      </c>
      <c r="C270" s="476">
        <v>90</v>
      </c>
      <c r="D270" s="560" t="s">
        <v>181</v>
      </c>
      <c r="E270" s="282" t="s">
        <v>42</v>
      </c>
      <c r="F270" s="253" t="s">
        <v>7</v>
      </c>
      <c r="G270" s="562"/>
      <c r="H270" s="51">
        <v>0</v>
      </c>
      <c r="I270" s="52">
        <v>20</v>
      </c>
      <c r="J270" s="52">
        <v>54</v>
      </c>
      <c r="K270" s="52">
        <v>96</v>
      </c>
      <c r="L270" s="52">
        <v>21</v>
      </c>
      <c r="M270" s="4"/>
      <c r="N270" s="451">
        <v>25</v>
      </c>
      <c r="O270" s="372">
        <f>SUM(H270:$M270)</f>
        <v>191</v>
      </c>
      <c r="P270" s="125">
        <f>(H270/10)+(I270/10)+(J270/9)+(K270/8)+(L270/7)+(M270/6)+N270</f>
        <v>48</v>
      </c>
      <c r="Q270" s="604" t="str">
        <f>IF(O270&gt;412,"Yes","NO")</f>
        <v>NO</v>
      </c>
      <c r="R270" s="325" t="str">
        <f>IF(Q270="yes","S","")</f>
        <v/>
      </c>
      <c r="S270" s="398" t="str">
        <f>IF(O270=0," ",IF(P270&lt;&gt;48,"ERROR!"," "))</f>
        <v xml:space="preserve"> </v>
      </c>
    </row>
    <row r="271" spans="2:19" ht="16" hidden="1" thickBot="1" x14ac:dyDescent="0.4">
      <c r="B271" s="461" t="s">
        <v>104</v>
      </c>
      <c r="C271" s="480">
        <v>1233</v>
      </c>
      <c r="D271" s="495" t="s">
        <v>126</v>
      </c>
      <c r="E271" s="283" t="s">
        <v>43</v>
      </c>
      <c r="F271" s="255" t="s">
        <v>7</v>
      </c>
      <c r="G271" s="341"/>
      <c r="H271" s="53"/>
      <c r="I271" s="54"/>
      <c r="J271" s="54"/>
      <c r="K271" s="54"/>
      <c r="L271" s="54"/>
      <c r="M271" s="38"/>
      <c r="N271" s="30"/>
      <c r="O271" s="435">
        <f>SUM(H271:$M271)</f>
        <v>0</v>
      </c>
      <c r="P271" s="166">
        <f t="shared" si="55"/>
        <v>0</v>
      </c>
      <c r="Q271" s="278" t="str">
        <f>IF(O271&gt;412,"Yes","NO")</f>
        <v>NO</v>
      </c>
      <c r="R271" s="131" t="str">
        <f>IF(Q271="yes","S","")</f>
        <v/>
      </c>
      <c r="S271" s="379" t="str">
        <f t="shared" si="56"/>
        <v xml:space="preserve"> </v>
      </c>
    </row>
    <row r="272" spans="2:19" ht="24.75" customHeight="1" thickBot="1" x14ac:dyDescent="0.4">
      <c r="C272" s="473">
        <f>COUNT(C250:C271)</f>
        <v>22</v>
      </c>
      <c r="D272" s="905" t="s">
        <v>22</v>
      </c>
      <c r="E272" s="906"/>
      <c r="F272" s="905" t="s">
        <v>35</v>
      </c>
      <c r="G272" s="907"/>
      <c r="H272" s="896"/>
      <c r="I272" s="896"/>
      <c r="J272" s="896"/>
      <c r="K272" s="896"/>
      <c r="L272" s="896"/>
      <c r="M272" s="896"/>
      <c r="N272" s="896"/>
      <c r="O272" s="896"/>
      <c r="P272" s="907"/>
      <c r="Q272" s="906"/>
    </row>
    <row r="273" spans="2:20" x14ac:dyDescent="0.35">
      <c r="D273" s="491"/>
      <c r="E273" s="285"/>
      <c r="F273" s="274"/>
      <c r="G273" s="503"/>
      <c r="H273" s="170"/>
      <c r="I273" s="170"/>
      <c r="J273" s="170"/>
      <c r="K273" s="170"/>
      <c r="L273" s="170"/>
      <c r="M273" s="46"/>
      <c r="N273" s="94"/>
      <c r="O273" s="94"/>
      <c r="P273" s="146"/>
      <c r="Q273" s="26"/>
    </row>
    <row r="274" spans="2:20" ht="16" thickBot="1" x14ac:dyDescent="0.4">
      <c r="D274" s="491"/>
      <c r="E274" s="285"/>
      <c r="F274" s="274"/>
      <c r="G274" s="503"/>
      <c r="H274" s="170"/>
      <c r="I274" s="170"/>
      <c r="J274" s="170"/>
      <c r="K274" s="170"/>
      <c r="L274" s="170"/>
      <c r="M274" s="46"/>
      <c r="N274" s="94"/>
      <c r="O274" s="94"/>
      <c r="P274" s="146"/>
      <c r="Q274" s="26"/>
    </row>
    <row r="275" spans="2:20" ht="26.5" thickBot="1" x14ac:dyDescent="0.4">
      <c r="D275" s="908" t="s">
        <v>33</v>
      </c>
      <c r="E275" s="909"/>
      <c r="F275" s="909"/>
      <c r="G275" s="909"/>
      <c r="H275" s="910"/>
      <c r="I275" s="910"/>
      <c r="J275" s="910"/>
      <c r="K275" s="910"/>
      <c r="L275" s="910"/>
      <c r="M275" s="910"/>
      <c r="N275" s="911"/>
      <c r="O275" s="27"/>
    </row>
    <row r="276" spans="2:20" ht="35.25" customHeight="1" thickBot="1" x14ac:dyDescent="0.4">
      <c r="C276" s="467" t="s">
        <v>1</v>
      </c>
      <c r="D276" s="502" t="s">
        <v>0</v>
      </c>
      <c r="E276" s="305" t="s">
        <v>37</v>
      </c>
      <c r="F276" s="265" t="s">
        <v>52</v>
      </c>
      <c r="G276" s="177"/>
      <c r="H276" s="197" t="s">
        <v>17</v>
      </c>
      <c r="I276" s="509">
        <v>10</v>
      </c>
      <c r="J276" s="509">
        <v>9</v>
      </c>
      <c r="K276" s="509">
        <v>8</v>
      </c>
      <c r="L276" s="198">
        <v>7</v>
      </c>
      <c r="M276" s="509">
        <v>6</v>
      </c>
      <c r="N276" s="198">
        <v>5</v>
      </c>
      <c r="O276" s="140">
        <v>0</v>
      </c>
      <c r="P276" s="219" t="s">
        <v>3</v>
      </c>
      <c r="Q276" s="504" t="s">
        <v>18</v>
      </c>
      <c r="R276" s="227" t="s">
        <v>20</v>
      </c>
      <c r="S276" s="41" t="s">
        <v>21</v>
      </c>
      <c r="T276" s="376" t="s">
        <v>157</v>
      </c>
    </row>
    <row r="277" spans="2:20" x14ac:dyDescent="0.35">
      <c r="B277" s="461" t="s">
        <v>107</v>
      </c>
      <c r="C277" s="475">
        <v>6008</v>
      </c>
      <c r="D277" s="590" t="s">
        <v>132</v>
      </c>
      <c r="E277" s="281" t="s">
        <v>51</v>
      </c>
      <c r="F277" s="257" t="s">
        <v>8</v>
      </c>
      <c r="G277" s="178"/>
      <c r="H277" s="50">
        <v>170</v>
      </c>
      <c r="I277" s="50">
        <v>70</v>
      </c>
      <c r="J277" s="50">
        <v>45</v>
      </c>
      <c r="K277" s="50">
        <v>8</v>
      </c>
      <c r="L277" s="50"/>
      <c r="M277" s="50"/>
      <c r="N277" s="39"/>
      <c r="O277" s="29"/>
      <c r="P277" s="162">
        <f>SUM(H277:$N277)</f>
        <v>293</v>
      </c>
      <c r="Q277" s="84">
        <f t="shared" ref="Q277:Q288" si="61">(H277/10)+(I277/10)+(J277/9)+(K277/8)+(L277/7)+(M277/6)+(N277/5)+(O277)</f>
        <v>30</v>
      </c>
      <c r="R277" s="978"/>
      <c r="S277" s="969"/>
      <c r="T277" s="398" t="str">
        <f>IF(P277=0," ",IF(Q277&lt;&gt;30,"ERROR!"," "))</f>
        <v xml:space="preserve"> </v>
      </c>
    </row>
    <row r="278" spans="2:20" ht="16" thickBot="1" x14ac:dyDescent="0.4">
      <c r="B278" s="461" t="s">
        <v>107</v>
      </c>
      <c r="C278" s="476">
        <v>1376</v>
      </c>
      <c r="D278" s="591" t="s">
        <v>66</v>
      </c>
      <c r="E278" s="282" t="s">
        <v>49</v>
      </c>
      <c r="F278" s="264" t="s">
        <v>8</v>
      </c>
      <c r="G278" s="179"/>
      <c r="H278" s="52">
        <v>50</v>
      </c>
      <c r="I278" s="52">
        <v>100</v>
      </c>
      <c r="J278" s="52">
        <v>108</v>
      </c>
      <c r="K278" s="52">
        <v>24</v>
      </c>
      <c r="L278" s="52"/>
      <c r="M278" s="52"/>
      <c r="N278" s="4"/>
      <c r="O278" s="42"/>
      <c r="P278" s="425">
        <f>SUM(H278:$N278)</f>
        <v>282</v>
      </c>
      <c r="Q278" s="350">
        <f t="shared" si="61"/>
        <v>30</v>
      </c>
      <c r="R278" s="979"/>
      <c r="S278" s="980"/>
      <c r="T278" s="398" t="str">
        <f t="shared" ref="T278:T296" si="62">IF(P278=0," ",IF(Q278&lt;&gt;30,"ERROR!"," "))</f>
        <v xml:space="preserve"> </v>
      </c>
    </row>
    <row r="279" spans="2:20" ht="16" hidden="1" thickBot="1" x14ac:dyDescent="0.4">
      <c r="B279" s="461" t="s">
        <v>107</v>
      </c>
      <c r="C279" s="477">
        <v>6016</v>
      </c>
      <c r="D279" s="69" t="s">
        <v>143</v>
      </c>
      <c r="E279" s="291" t="s">
        <v>173</v>
      </c>
      <c r="F279" s="263" t="s">
        <v>8</v>
      </c>
      <c r="G279" s="513"/>
      <c r="H279" s="1"/>
      <c r="I279" s="1"/>
      <c r="J279" s="1"/>
      <c r="K279" s="1"/>
      <c r="L279" s="1"/>
      <c r="M279" s="1"/>
      <c r="N279" s="10"/>
      <c r="O279" s="452"/>
      <c r="P279" s="427">
        <f>SUM(H279:$N279)</f>
        <v>0</v>
      </c>
      <c r="Q279" s="86">
        <f>(H279/10)+(I279/10)+(J279/9)+(K279/8)+(L279/7)+(M279/6)+(N279/5)+(O279)</f>
        <v>0</v>
      </c>
      <c r="R279" s="979"/>
      <c r="S279" s="980"/>
      <c r="T279" s="398" t="str">
        <f t="shared" si="62"/>
        <v xml:space="preserve"> </v>
      </c>
    </row>
    <row r="280" spans="2:20" x14ac:dyDescent="0.35">
      <c r="B280" s="461" t="s">
        <v>107</v>
      </c>
      <c r="C280" s="468">
        <v>6034</v>
      </c>
      <c r="D280" s="159" t="s">
        <v>149</v>
      </c>
      <c r="E280" s="286" t="s">
        <v>51</v>
      </c>
      <c r="F280" s="267" t="s">
        <v>4</v>
      </c>
      <c r="G280" s="48"/>
      <c r="H280" s="17">
        <v>80</v>
      </c>
      <c r="I280" s="50">
        <v>180</v>
      </c>
      <c r="J280" s="50">
        <v>36</v>
      </c>
      <c r="K280" s="50"/>
      <c r="L280" s="50"/>
      <c r="M280" s="50"/>
      <c r="N280" s="39"/>
      <c r="O280" s="450"/>
      <c r="P280" s="424">
        <f>SUM(H280:$N280)</f>
        <v>296</v>
      </c>
      <c r="Q280" s="84">
        <f t="shared" si="61"/>
        <v>30</v>
      </c>
      <c r="R280" s="17" t="str">
        <f>IF(P280&gt;296,"Yes","NO")</f>
        <v>NO</v>
      </c>
      <c r="S280" s="180" t="str">
        <f>IF(R280="yes","HM","")</f>
        <v/>
      </c>
      <c r="T280" s="443" t="str">
        <f t="shared" si="62"/>
        <v xml:space="preserve"> </v>
      </c>
    </row>
    <row r="281" spans="2:20" x14ac:dyDescent="0.35">
      <c r="B281" s="461" t="s">
        <v>107</v>
      </c>
      <c r="C281" s="395">
        <v>1266</v>
      </c>
      <c r="D281" s="141" t="s">
        <v>185</v>
      </c>
      <c r="E281" s="287" t="s">
        <v>39</v>
      </c>
      <c r="F281" s="268" t="s">
        <v>4</v>
      </c>
      <c r="G281" s="117"/>
      <c r="H281" s="67">
        <v>120</v>
      </c>
      <c r="I281" s="52">
        <v>140</v>
      </c>
      <c r="J281" s="52">
        <v>27</v>
      </c>
      <c r="K281" s="52">
        <v>0</v>
      </c>
      <c r="L281" s="52">
        <v>7</v>
      </c>
      <c r="M281" s="52"/>
      <c r="N281" s="4"/>
      <c r="O281" s="451"/>
      <c r="P281" s="425">
        <f>SUM(H281:$N281)</f>
        <v>294</v>
      </c>
      <c r="Q281" s="350">
        <f>(H281/10)+(I281/10)+(J281/9)+(K281/8)+(L281/7)+(M281/6)+(N281/5)+(O281)</f>
        <v>30</v>
      </c>
      <c r="R281" s="67" t="str">
        <f>IF(P281&gt;296,"Yes","NO")</f>
        <v>NO</v>
      </c>
      <c r="S281" s="130" t="str">
        <f>IF(R281="yes","HM","")</f>
        <v/>
      </c>
      <c r="T281" s="398" t="str">
        <f>IF(P281=0," ",IF(Q281&lt;&gt;30,"ERROR!"," "))</f>
        <v xml:space="preserve"> </v>
      </c>
    </row>
    <row r="282" spans="2:20" ht="16" thickBot="1" x14ac:dyDescent="0.4">
      <c r="B282" s="461" t="s">
        <v>107</v>
      </c>
      <c r="C282" s="392">
        <v>506</v>
      </c>
      <c r="D282" s="156" t="s">
        <v>121</v>
      </c>
      <c r="E282" s="288" t="s">
        <v>44</v>
      </c>
      <c r="F282" s="269" t="s">
        <v>4</v>
      </c>
      <c r="G282" s="22"/>
      <c r="H282" s="19">
        <v>40</v>
      </c>
      <c r="I282" s="54">
        <v>60</v>
      </c>
      <c r="J282" s="54">
        <v>135</v>
      </c>
      <c r="K282" s="54">
        <v>32</v>
      </c>
      <c r="L282" s="54">
        <v>7</v>
      </c>
      <c r="M282" s="54"/>
      <c r="N282" s="38"/>
      <c r="O282" s="30"/>
      <c r="P282" s="110">
        <f>SUM(H282:$N282)</f>
        <v>274</v>
      </c>
      <c r="Q282" s="85">
        <f t="shared" si="61"/>
        <v>30</v>
      </c>
      <c r="R282" s="19" t="str">
        <f>IF(P282&gt;296,"Yes","NO")</f>
        <v>NO</v>
      </c>
      <c r="S282" s="131" t="str">
        <f>IF(R283="yes","HM","")</f>
        <v/>
      </c>
      <c r="T282" s="379" t="str">
        <f t="shared" si="62"/>
        <v xml:space="preserve"> </v>
      </c>
    </row>
    <row r="283" spans="2:20" x14ac:dyDescent="0.35">
      <c r="B283" s="461" t="s">
        <v>107</v>
      </c>
      <c r="C283" s="469">
        <v>1620</v>
      </c>
      <c r="D283" s="157" t="s">
        <v>76</v>
      </c>
      <c r="E283" s="289" t="s">
        <v>40</v>
      </c>
      <c r="F283" s="270" t="s">
        <v>6</v>
      </c>
      <c r="G283" s="488"/>
      <c r="H283" s="5">
        <v>40</v>
      </c>
      <c r="I283" s="5">
        <v>160</v>
      </c>
      <c r="J283" s="5">
        <v>81</v>
      </c>
      <c r="K283" s="5">
        <v>8</v>
      </c>
      <c r="L283" s="5"/>
      <c r="M283" s="5"/>
      <c r="N283" s="95"/>
      <c r="O283" s="453"/>
      <c r="P283" s="426">
        <f>SUM(H283:$N283)</f>
        <v>289</v>
      </c>
      <c r="Q283" s="351">
        <f>(H283/10)+(I283/10)+(J283/9)+(K283/8)+(L283/7)+(M283/6)+(N283/5)+(O283)</f>
        <v>30</v>
      </c>
      <c r="R283" s="5" t="str">
        <f>IF(P283&gt;293,"Yes","NO")</f>
        <v>NO</v>
      </c>
      <c r="S283" s="195" t="str">
        <f>IF(R283="yes","M","")</f>
        <v/>
      </c>
      <c r="T283" s="444" t="str">
        <f t="shared" si="62"/>
        <v xml:space="preserve"> </v>
      </c>
    </row>
    <row r="284" spans="2:20" x14ac:dyDescent="0.35">
      <c r="B284" s="461" t="s">
        <v>107</v>
      </c>
      <c r="C284" s="477">
        <v>1549</v>
      </c>
      <c r="D284" s="138" t="s">
        <v>77</v>
      </c>
      <c r="E284" s="292" t="s">
        <v>40</v>
      </c>
      <c r="F284" s="266" t="s">
        <v>5</v>
      </c>
      <c r="G284" s="117"/>
      <c r="H284" s="67">
        <v>70</v>
      </c>
      <c r="I284" s="52">
        <v>130</v>
      </c>
      <c r="J284" s="52">
        <v>72</v>
      </c>
      <c r="K284" s="52">
        <v>8</v>
      </c>
      <c r="L284" s="52">
        <v>7</v>
      </c>
      <c r="M284" s="52"/>
      <c r="N284" s="170"/>
      <c r="O284" s="453"/>
      <c r="P284" s="425">
        <f>SUM(H284:$N284)</f>
        <v>287</v>
      </c>
      <c r="Q284" s="350">
        <f>(H284/10)+(I284/10)+(J284/9)+(K284/8)+(L284/7)+(M284/6)+(N284/5)+(O284)</f>
        <v>30</v>
      </c>
      <c r="R284" s="67" t="str">
        <f>IF(P284&gt;293,"Yes","NO")</f>
        <v>NO</v>
      </c>
      <c r="S284" s="130" t="str">
        <f>IF(R284="yes","M","")</f>
        <v/>
      </c>
      <c r="T284" s="398" t="str">
        <f>IF(P284=0," ",IF(Q284&lt;&gt;30,"ERROR!"," "))</f>
        <v xml:space="preserve"> </v>
      </c>
    </row>
    <row r="285" spans="2:20" x14ac:dyDescent="0.35">
      <c r="B285" s="461" t="s">
        <v>107</v>
      </c>
      <c r="C285" s="395">
        <v>3624</v>
      </c>
      <c r="D285" s="138" t="s">
        <v>85</v>
      </c>
      <c r="E285" s="292" t="s">
        <v>42</v>
      </c>
      <c r="F285" s="266" t="s">
        <v>5</v>
      </c>
      <c r="G285" s="551"/>
      <c r="H285" s="18">
        <v>40</v>
      </c>
      <c r="I285" s="18">
        <v>170</v>
      </c>
      <c r="J285" s="18">
        <v>54</v>
      </c>
      <c r="K285" s="18">
        <v>16</v>
      </c>
      <c r="L285" s="18">
        <v>7</v>
      </c>
      <c r="M285" s="18"/>
      <c r="N285" s="80"/>
      <c r="O285" s="451"/>
      <c r="P285" s="425">
        <f>SUM(H285:$N285)</f>
        <v>287</v>
      </c>
      <c r="Q285" s="350">
        <f>(H285/10)+(I285/10)+(J285/9)+(K285/8)+(L285/7)+(M285/6)+(N285/5)+(O285)</f>
        <v>30</v>
      </c>
      <c r="R285" s="67" t="str">
        <f>IF(P285&gt;293,"Yes","NO")</f>
        <v>NO</v>
      </c>
      <c r="S285" s="130" t="str">
        <f>IF(R285="yes","M","")</f>
        <v/>
      </c>
      <c r="T285" s="398" t="str">
        <f t="shared" si="62"/>
        <v xml:space="preserve"> </v>
      </c>
    </row>
    <row r="286" spans="2:20" ht="16" thickBot="1" x14ac:dyDescent="0.4">
      <c r="B286" s="461" t="s">
        <v>107</v>
      </c>
      <c r="C286" s="392">
        <v>1798</v>
      </c>
      <c r="D286" s="156" t="s">
        <v>83</v>
      </c>
      <c r="E286" s="422" t="s">
        <v>41</v>
      </c>
      <c r="F286" s="268" t="s">
        <v>5</v>
      </c>
      <c r="G286" s="179"/>
      <c r="H286" s="67">
        <v>50</v>
      </c>
      <c r="I286" s="67">
        <v>130</v>
      </c>
      <c r="J286" s="67">
        <v>72</v>
      </c>
      <c r="K286" s="67">
        <v>32</v>
      </c>
      <c r="L286" s="67"/>
      <c r="M286" s="67"/>
      <c r="N286" s="81"/>
      <c r="O286" s="30"/>
      <c r="P286" s="425">
        <f>SUM(H286:$N286)</f>
        <v>284</v>
      </c>
      <c r="Q286" s="350">
        <f>(H286/10)+(I286/10)+(J286/9)+(K286/8)+(L286/7)+(M286/6)+(N286/5)+(O286)</f>
        <v>30</v>
      </c>
      <c r="R286" s="67" t="str">
        <f>IF(P286&gt;293,"Yes","NO")</f>
        <v>NO</v>
      </c>
      <c r="S286" s="130" t="str">
        <f>IF(R286="yes","M","")</f>
        <v/>
      </c>
      <c r="T286" s="398" t="str">
        <f t="shared" si="62"/>
        <v xml:space="preserve"> </v>
      </c>
    </row>
    <row r="287" spans="2:20" x14ac:dyDescent="0.35">
      <c r="B287" s="461" t="s">
        <v>107</v>
      </c>
      <c r="C287" s="478">
        <v>1539</v>
      </c>
      <c r="D287" s="157" t="s">
        <v>57</v>
      </c>
      <c r="E287" s="289" t="s">
        <v>41</v>
      </c>
      <c r="F287" s="267" t="s">
        <v>5</v>
      </c>
      <c r="G287" s="48"/>
      <c r="H287" s="17">
        <v>20</v>
      </c>
      <c r="I287" s="50">
        <v>110</v>
      </c>
      <c r="J287" s="50">
        <v>126</v>
      </c>
      <c r="K287" s="50">
        <v>16</v>
      </c>
      <c r="L287" s="50">
        <v>7</v>
      </c>
      <c r="M287" s="50"/>
      <c r="N287" s="39"/>
      <c r="O287" s="453"/>
      <c r="P287" s="424">
        <f>SUM(H287:$N287)</f>
        <v>279</v>
      </c>
      <c r="Q287" s="84">
        <f t="shared" si="61"/>
        <v>30</v>
      </c>
      <c r="R287" s="108" t="str">
        <f>IF(P287&gt;289,"Yes","NO")</f>
        <v>NO</v>
      </c>
      <c r="S287" s="180" t="str">
        <f>IF(R287="yes","G","")</f>
        <v/>
      </c>
      <c r="T287" s="398" t="str">
        <f t="shared" si="62"/>
        <v xml:space="preserve"> </v>
      </c>
    </row>
    <row r="288" spans="2:20" x14ac:dyDescent="0.35">
      <c r="B288" s="461" t="s">
        <v>107</v>
      </c>
      <c r="C288" s="395">
        <v>1770</v>
      </c>
      <c r="D288" s="141" t="s">
        <v>199</v>
      </c>
      <c r="E288" s="287" t="s">
        <v>41</v>
      </c>
      <c r="F288" s="268" t="s">
        <v>6</v>
      </c>
      <c r="G288" s="117"/>
      <c r="H288" s="67">
        <v>20</v>
      </c>
      <c r="I288" s="52">
        <v>110</v>
      </c>
      <c r="J288" s="52">
        <v>108</v>
      </c>
      <c r="K288" s="52">
        <v>32</v>
      </c>
      <c r="L288" s="52">
        <v>7</v>
      </c>
      <c r="M288" s="52"/>
      <c r="N288" s="4"/>
      <c r="O288" s="451"/>
      <c r="P288" s="425">
        <f>SUM(H288:$N288)</f>
        <v>277</v>
      </c>
      <c r="Q288" s="350">
        <f t="shared" si="61"/>
        <v>30</v>
      </c>
      <c r="R288" s="169" t="str">
        <f>IF(P288&gt;289,"Yes","NO")</f>
        <v>NO</v>
      </c>
      <c r="S288" s="130" t="str">
        <f>IF(R288="yes","G","")</f>
        <v/>
      </c>
      <c r="T288" s="398" t="str">
        <f t="shared" si="62"/>
        <v xml:space="preserve"> </v>
      </c>
    </row>
    <row r="289" spans="2:20" x14ac:dyDescent="0.35">
      <c r="B289" s="461" t="s">
        <v>107</v>
      </c>
      <c r="C289" s="395">
        <v>1281</v>
      </c>
      <c r="D289" s="141" t="s">
        <v>72</v>
      </c>
      <c r="E289" s="287" t="s">
        <v>41</v>
      </c>
      <c r="F289" s="268" t="s">
        <v>6</v>
      </c>
      <c r="G289" s="117"/>
      <c r="H289" s="67">
        <v>30</v>
      </c>
      <c r="I289" s="52">
        <v>70</v>
      </c>
      <c r="J289" s="52">
        <v>126</v>
      </c>
      <c r="K289" s="52">
        <v>16</v>
      </c>
      <c r="L289" s="52">
        <v>21</v>
      </c>
      <c r="M289" s="52"/>
      <c r="N289" s="4"/>
      <c r="O289" s="451">
        <v>1</v>
      </c>
      <c r="P289" s="425">
        <f>SUM(H289:$N289)</f>
        <v>263</v>
      </c>
      <c r="Q289" s="350">
        <f>(H289/10)+(I289/10)+(J289/9)+(K289/8)+(L289/7)+(M289/6)+(N289/5)+(O289)</f>
        <v>30</v>
      </c>
      <c r="R289" s="169" t="str">
        <f>IF(P289&gt;289,"Yes","NO")</f>
        <v>NO</v>
      </c>
      <c r="S289" s="130" t="str">
        <f>IF(R289="yes","G","")</f>
        <v/>
      </c>
      <c r="T289" s="398" t="str">
        <f>IF(P289=0," ",IF(Q289&lt;&gt;30,"ERROR!"," "))</f>
        <v xml:space="preserve"> </v>
      </c>
    </row>
    <row r="290" spans="2:20" ht="16" thickBot="1" x14ac:dyDescent="0.4">
      <c r="B290" s="461" t="s">
        <v>107</v>
      </c>
      <c r="C290" s="480">
        <v>1314</v>
      </c>
      <c r="D290" s="156" t="s">
        <v>150</v>
      </c>
      <c r="E290" s="288" t="s">
        <v>44</v>
      </c>
      <c r="F290" s="269" t="s">
        <v>6</v>
      </c>
      <c r="G290" s="22"/>
      <c r="H290" s="19">
        <v>40</v>
      </c>
      <c r="I290" s="19">
        <v>70</v>
      </c>
      <c r="J290" s="19">
        <v>72</v>
      </c>
      <c r="K290" s="19">
        <v>64</v>
      </c>
      <c r="L290" s="19">
        <v>7</v>
      </c>
      <c r="M290" s="19">
        <v>6</v>
      </c>
      <c r="N290" s="71"/>
      <c r="O290" s="452">
        <v>1</v>
      </c>
      <c r="P290" s="110">
        <f>SUM(H290:$N290)</f>
        <v>259</v>
      </c>
      <c r="Q290" s="85">
        <f t="shared" ref="Q290:Q296" si="63">(H290/10)+(I290/10)+(J290/9)+(K290/8)+(L290/7)+(M290/6)+(N290/5)+(O290)</f>
        <v>30</v>
      </c>
      <c r="R290" s="109" t="str">
        <f>IF(P290&gt;289,"Yes","NO")</f>
        <v>NO</v>
      </c>
      <c r="S290" s="131" t="str">
        <f>IF(R290="yes","G","")</f>
        <v/>
      </c>
      <c r="T290" s="398" t="str">
        <f t="shared" si="62"/>
        <v xml:space="preserve"> </v>
      </c>
    </row>
    <row r="291" spans="2:20" ht="18.5" x14ac:dyDescent="0.35">
      <c r="B291" s="461" t="s">
        <v>107</v>
      </c>
      <c r="C291" s="478">
        <v>1233</v>
      </c>
      <c r="D291" s="157" t="s">
        <v>126</v>
      </c>
      <c r="E291" s="448" t="s">
        <v>43</v>
      </c>
      <c r="F291" s="270" t="s">
        <v>7</v>
      </c>
      <c r="G291" s="79"/>
      <c r="H291" s="5">
        <v>50</v>
      </c>
      <c r="I291" s="5">
        <v>110</v>
      </c>
      <c r="J291" s="5">
        <v>90</v>
      </c>
      <c r="K291" s="5">
        <v>24</v>
      </c>
      <c r="L291" s="5">
        <v>7</v>
      </c>
      <c r="M291" s="5"/>
      <c r="N291" s="95"/>
      <c r="O291" s="29"/>
      <c r="P291" s="426">
        <f>SUM(H291:$N291)</f>
        <v>281</v>
      </c>
      <c r="Q291" s="351">
        <f t="shared" si="63"/>
        <v>30</v>
      </c>
      <c r="R291" s="657" t="str">
        <f t="shared" ref="R291:R296" si="64">IF(P291&gt;280,"Yes","NO")</f>
        <v>Yes</v>
      </c>
      <c r="S291" s="195" t="str">
        <f>IF(R291="yes","S","")</f>
        <v>S</v>
      </c>
      <c r="T291" s="398" t="str">
        <f t="shared" si="62"/>
        <v xml:space="preserve"> </v>
      </c>
    </row>
    <row r="292" spans="2:20" x14ac:dyDescent="0.35">
      <c r="B292" s="461" t="s">
        <v>107</v>
      </c>
      <c r="C292" s="478">
        <v>6044</v>
      </c>
      <c r="D292" s="157" t="s">
        <v>167</v>
      </c>
      <c r="E292" s="289" t="s">
        <v>51</v>
      </c>
      <c r="F292" s="270" t="s">
        <v>7</v>
      </c>
      <c r="G292" s="79"/>
      <c r="H292" s="5">
        <v>20</v>
      </c>
      <c r="I292" s="5">
        <v>70</v>
      </c>
      <c r="J292" s="5">
        <v>153</v>
      </c>
      <c r="K292" s="5">
        <v>32</v>
      </c>
      <c r="L292" s="5"/>
      <c r="M292" s="5"/>
      <c r="N292" s="95"/>
      <c r="O292" s="451"/>
      <c r="P292" s="426">
        <f>SUM(H292:$N292)</f>
        <v>275</v>
      </c>
      <c r="Q292" s="351">
        <f>(H292/10)+(I292/10)+(J292/9)+(K292/8)+(L292/7)+(M292/6)+(N292/5)+(O292)</f>
        <v>30</v>
      </c>
      <c r="R292" s="205" t="str">
        <f t="shared" si="64"/>
        <v>NO</v>
      </c>
      <c r="S292" s="195" t="str">
        <f>IF(R292="yes","S","")</f>
        <v/>
      </c>
      <c r="T292" s="398" t="str">
        <f>IF(P292=0," ",IF(Q292&lt;&gt;30,"ERROR!"," "))</f>
        <v xml:space="preserve"> </v>
      </c>
    </row>
    <row r="293" spans="2:20" x14ac:dyDescent="0.35">
      <c r="B293" s="461"/>
      <c r="C293" s="478">
        <v>2141</v>
      </c>
      <c r="D293" s="157" t="s">
        <v>208</v>
      </c>
      <c r="E293" s="289" t="s">
        <v>44</v>
      </c>
      <c r="F293" s="270" t="s">
        <v>7</v>
      </c>
      <c r="G293" s="79"/>
      <c r="H293" s="5">
        <v>10</v>
      </c>
      <c r="I293" s="5">
        <v>70</v>
      </c>
      <c r="J293" s="5">
        <v>126</v>
      </c>
      <c r="K293" s="5">
        <v>56</v>
      </c>
      <c r="L293" s="5">
        <v>7</v>
      </c>
      <c r="M293" s="5"/>
      <c r="N293" s="95"/>
      <c r="O293" s="451"/>
      <c r="P293" s="426">
        <f>SUM(H293:$N293)</f>
        <v>269</v>
      </c>
      <c r="Q293" s="351">
        <f>(H293/10)+(I293/10)+(J293/9)+(K293/8)+(L293/7)+(M293/6)+(N293/5)+(O293)</f>
        <v>30</v>
      </c>
      <c r="R293" s="205" t="str">
        <f>IF(P293&gt;280,"Yes","NO")</f>
        <v>NO</v>
      </c>
      <c r="S293" s="195" t="str">
        <f>IF(R293="yes","S","")</f>
        <v/>
      </c>
      <c r="T293" s="398" t="str">
        <f>IF(P293=0," ",IF(Q293&lt;&gt;30,"ERROR!"," "))</f>
        <v xml:space="preserve"> </v>
      </c>
    </row>
    <row r="294" spans="2:20" x14ac:dyDescent="0.35">
      <c r="B294" s="461" t="s">
        <v>107</v>
      </c>
      <c r="C294" s="476">
        <v>1473</v>
      </c>
      <c r="D294" s="141" t="s">
        <v>214</v>
      </c>
      <c r="E294" s="287" t="s">
        <v>42</v>
      </c>
      <c r="F294" s="268" t="s">
        <v>7</v>
      </c>
      <c r="G294" s="117"/>
      <c r="H294" s="67">
        <v>10</v>
      </c>
      <c r="I294" s="67">
        <v>30</v>
      </c>
      <c r="J294" s="67">
        <v>135</v>
      </c>
      <c r="K294" s="67">
        <v>64</v>
      </c>
      <c r="L294" s="67">
        <v>14</v>
      </c>
      <c r="M294" s="67">
        <v>6</v>
      </c>
      <c r="N294" s="81"/>
      <c r="O294" s="451"/>
      <c r="P294" s="425">
        <f>SUM(H294:$N294)</f>
        <v>259</v>
      </c>
      <c r="Q294" s="350">
        <f t="shared" si="63"/>
        <v>30</v>
      </c>
      <c r="R294" s="205" t="str">
        <f>IF(P294&gt;280,"Yes","NO")</f>
        <v>NO</v>
      </c>
      <c r="S294" s="521" t="str">
        <f>IF(R294="yes","S","")</f>
        <v/>
      </c>
      <c r="T294" s="398" t="str">
        <f t="shared" si="62"/>
        <v xml:space="preserve"> </v>
      </c>
    </row>
    <row r="295" spans="2:20" x14ac:dyDescent="0.35">
      <c r="B295" s="461" t="s">
        <v>107</v>
      </c>
      <c r="C295" s="476">
        <v>1618</v>
      </c>
      <c r="D295" s="141" t="s">
        <v>69</v>
      </c>
      <c r="E295" s="287" t="s">
        <v>43</v>
      </c>
      <c r="F295" s="268" t="s">
        <v>7</v>
      </c>
      <c r="G295" s="117"/>
      <c r="H295" s="67">
        <v>0</v>
      </c>
      <c r="I295" s="67">
        <v>40</v>
      </c>
      <c r="J295" s="67">
        <v>117</v>
      </c>
      <c r="K295" s="67">
        <v>56</v>
      </c>
      <c r="L295" s="67">
        <v>21</v>
      </c>
      <c r="M295" s="67">
        <v>12</v>
      </c>
      <c r="N295" s="81">
        <v>5</v>
      </c>
      <c r="O295" s="451"/>
      <c r="P295" s="425">
        <f>SUM(H295:$N295)</f>
        <v>251</v>
      </c>
      <c r="Q295" s="350">
        <f t="shared" si="63"/>
        <v>30</v>
      </c>
      <c r="R295" s="168" t="str">
        <f t="shared" si="64"/>
        <v>NO</v>
      </c>
      <c r="S295" s="130"/>
      <c r="T295" s="398" t="str">
        <f t="shared" si="62"/>
        <v xml:space="preserve"> </v>
      </c>
    </row>
    <row r="296" spans="2:20" ht="16" thickBot="1" x14ac:dyDescent="0.4">
      <c r="B296" s="461" t="s">
        <v>107</v>
      </c>
      <c r="C296" s="476">
        <v>1435</v>
      </c>
      <c r="D296" s="141" t="s">
        <v>71</v>
      </c>
      <c r="E296" s="287" t="s">
        <v>49</v>
      </c>
      <c r="F296" s="268" t="s">
        <v>7</v>
      </c>
      <c r="G296" s="117"/>
      <c r="H296" s="67">
        <v>0</v>
      </c>
      <c r="I296" s="67">
        <v>30</v>
      </c>
      <c r="J296" s="67">
        <v>99</v>
      </c>
      <c r="K296" s="67">
        <v>72</v>
      </c>
      <c r="L296" s="67">
        <v>42</v>
      </c>
      <c r="M296" s="67">
        <v>6</v>
      </c>
      <c r="N296" s="81"/>
      <c r="O296" s="30"/>
      <c r="P296" s="110">
        <f>SUM(H296:$N296)</f>
        <v>249</v>
      </c>
      <c r="Q296" s="85">
        <f t="shared" si="63"/>
        <v>30</v>
      </c>
      <c r="R296" s="189" t="str">
        <f t="shared" si="64"/>
        <v>NO</v>
      </c>
      <c r="S296" s="131"/>
      <c r="T296" s="379" t="str">
        <f t="shared" si="62"/>
        <v xml:space="preserve"> </v>
      </c>
    </row>
    <row r="297" spans="2:20" ht="32.25" customHeight="1" thickBot="1" x14ac:dyDescent="0.4">
      <c r="C297" s="473">
        <f>COUNT(C277:C296)</f>
        <v>20</v>
      </c>
      <c r="D297" s="905" t="s">
        <v>22</v>
      </c>
      <c r="E297" s="906"/>
      <c r="F297" s="905" t="s">
        <v>36</v>
      </c>
      <c r="G297" s="907"/>
      <c r="H297" s="907"/>
      <c r="I297" s="907"/>
      <c r="J297" s="907"/>
      <c r="K297" s="907"/>
      <c r="L297" s="907"/>
      <c r="M297" s="907"/>
      <c r="N297" s="907"/>
      <c r="O297" s="896"/>
      <c r="P297" s="896"/>
      <c r="Q297" s="897"/>
    </row>
    <row r="299" spans="2:20" ht="16" thickBot="1" x14ac:dyDescent="0.4">
      <c r="D299" s="491"/>
      <c r="E299" s="285"/>
      <c r="F299" s="274"/>
      <c r="G299" s="503"/>
      <c r="H299" s="170"/>
      <c r="I299" s="170"/>
      <c r="J299" s="170"/>
      <c r="K299" s="170"/>
      <c r="L299" s="170"/>
      <c r="M299" s="46"/>
      <c r="N299" s="94"/>
      <c r="O299" s="94"/>
      <c r="P299" s="146"/>
      <c r="Q299" s="26"/>
    </row>
    <row r="300" spans="2:20" ht="24.75" customHeight="1" thickBot="1" x14ac:dyDescent="0.4">
      <c r="B300" s="972" t="str">
        <f>B2</f>
        <v>SOUTH AFRICAN PPC  CHAMPIONSHIPS - SANDF EEUFEES RANGE - 22nd TO 24th MARCH, 2019.</v>
      </c>
      <c r="C300" s="973"/>
      <c r="D300" s="973"/>
      <c r="E300" s="973"/>
      <c r="F300" s="973"/>
      <c r="G300" s="973"/>
      <c r="H300" s="973"/>
      <c r="I300" s="973"/>
      <c r="J300" s="973"/>
      <c r="K300" s="973"/>
      <c r="L300" s="973"/>
      <c r="M300" s="973"/>
      <c r="N300" s="973"/>
      <c r="O300" s="973"/>
      <c r="P300" s="973"/>
      <c r="Q300" s="973"/>
      <c r="R300" s="974"/>
    </row>
    <row r="301" spans="2:20" ht="16" thickBot="1" x14ac:dyDescent="0.4">
      <c r="D301" s="277"/>
      <c r="G301" s="277"/>
      <c r="H301" s="92"/>
      <c r="I301" s="92"/>
      <c r="J301" s="92"/>
      <c r="K301" s="92"/>
      <c r="L301" s="92"/>
      <c r="M301" s="92"/>
      <c r="N301" s="92"/>
      <c r="O301" s="92"/>
      <c r="P301" s="277"/>
      <c r="Q301" s="26"/>
    </row>
    <row r="302" spans="2:20" ht="24.75" customHeight="1" thickBot="1" x14ac:dyDescent="0.4">
      <c r="C302" s="975" t="str">
        <f>C4</f>
        <v>PPC EVENT RESULTS - MARCH, 2019</v>
      </c>
      <c r="D302" s="976"/>
      <c r="E302" s="976"/>
      <c r="F302" s="976"/>
      <c r="G302" s="976"/>
      <c r="H302" s="976"/>
      <c r="I302" s="976"/>
      <c r="J302" s="976"/>
      <c r="K302" s="976"/>
      <c r="L302" s="976"/>
      <c r="M302" s="976"/>
      <c r="N302" s="976"/>
      <c r="O302" s="976"/>
      <c r="P302" s="976"/>
      <c r="Q302" s="977"/>
    </row>
    <row r="303" spans="2:20" ht="16" thickBot="1" x14ac:dyDescent="0.4">
      <c r="P303" s="146"/>
      <c r="Q303" s="26"/>
    </row>
    <row r="304" spans="2:20" ht="27" customHeight="1" thickBot="1" x14ac:dyDescent="0.4">
      <c r="D304" s="958" t="s">
        <v>170</v>
      </c>
      <c r="E304" s="910"/>
      <c r="F304" s="910"/>
      <c r="G304" s="910"/>
      <c r="H304" s="910"/>
      <c r="I304" s="910"/>
      <c r="J304" s="910"/>
      <c r="K304" s="910"/>
      <c r="L304" s="910"/>
      <c r="M304" s="910"/>
      <c r="N304" s="911"/>
      <c r="O304" s="27"/>
      <c r="P304" s="146"/>
      <c r="Q304" s="26"/>
    </row>
    <row r="305" spans="2:19" ht="35.25" customHeight="1" thickBot="1" x14ac:dyDescent="0.4">
      <c r="C305" s="581" t="s">
        <v>1</v>
      </c>
      <c r="D305" s="363" t="s">
        <v>0</v>
      </c>
      <c r="E305" s="582" t="s">
        <v>37</v>
      </c>
      <c r="F305" s="276" t="s">
        <v>52</v>
      </c>
      <c r="G305" s="161"/>
      <c r="H305" s="45" t="s">
        <v>17</v>
      </c>
      <c r="I305" s="136">
        <v>10</v>
      </c>
      <c r="J305" s="136">
        <v>9</v>
      </c>
      <c r="K305" s="136">
        <v>8</v>
      </c>
      <c r="L305" s="55">
        <v>7</v>
      </c>
      <c r="M305" s="34">
        <v>0</v>
      </c>
      <c r="N305" s="525" t="s">
        <v>3</v>
      </c>
      <c r="O305" s="23" t="s">
        <v>18</v>
      </c>
      <c r="P305" s="151" t="s">
        <v>20</v>
      </c>
      <c r="Q305" s="41" t="s">
        <v>21</v>
      </c>
      <c r="R305" s="376" t="s">
        <v>157</v>
      </c>
    </row>
    <row r="306" spans="2:19" x14ac:dyDescent="0.35">
      <c r="B306" s="461" t="s">
        <v>105</v>
      </c>
      <c r="C306" s="478">
        <v>6016</v>
      </c>
      <c r="D306" s="122" t="s">
        <v>143</v>
      </c>
      <c r="E306" s="289" t="s">
        <v>51</v>
      </c>
      <c r="F306" s="270" t="s">
        <v>8</v>
      </c>
      <c r="G306" s="79"/>
      <c r="H306" s="5">
        <v>260</v>
      </c>
      <c r="I306" s="5">
        <v>260</v>
      </c>
      <c r="J306" s="5">
        <v>72</v>
      </c>
      <c r="K306" s="5"/>
      <c r="L306" s="95"/>
      <c r="M306" s="453"/>
      <c r="N306" s="105">
        <f>(G306*10)+(H306*10)+(I306*9)+(J306*8)+(K306*7)+(L306*6)+M306</f>
        <v>5516</v>
      </c>
      <c r="O306" s="178">
        <f>SUM(G306:M306)</f>
        <v>592</v>
      </c>
      <c r="P306" s="1004"/>
      <c r="Q306" s="1005"/>
      <c r="R306" s="398" t="str">
        <f t="shared" ref="R306:R325" si="65">IF(N306=0," ",IF(O306&lt;&gt;60,"ERROR!"," "))</f>
        <v>ERROR!</v>
      </c>
    </row>
    <row r="307" spans="2:19" ht="16" thickBot="1" x14ac:dyDescent="0.4">
      <c r="B307" s="461" t="s">
        <v>105</v>
      </c>
      <c r="C307" s="477">
        <v>6008</v>
      </c>
      <c r="D307" s="123" t="s">
        <v>132</v>
      </c>
      <c r="E307" s="292" t="s">
        <v>51</v>
      </c>
      <c r="F307" s="266" t="s">
        <v>8</v>
      </c>
      <c r="G307" s="76"/>
      <c r="H307" s="18">
        <v>170</v>
      </c>
      <c r="I307" s="18">
        <v>150</v>
      </c>
      <c r="J307" s="18">
        <v>207</v>
      </c>
      <c r="K307" s="18">
        <v>40</v>
      </c>
      <c r="L307" s="80"/>
      <c r="M307" s="452"/>
      <c r="N307" s="143">
        <f>SUM(H307:$L307)</f>
        <v>567</v>
      </c>
      <c r="O307" s="166">
        <f t="shared" ref="O307:O335" si="66">(H307/10)+(I307/10)+(J307/9)+(K307/8)+(L307/7)+(M307)</f>
        <v>60</v>
      </c>
      <c r="P307" s="1006"/>
      <c r="Q307" s="1007"/>
      <c r="R307" s="398" t="str">
        <f t="shared" si="65"/>
        <v xml:space="preserve"> </v>
      </c>
    </row>
    <row r="308" spans="2:19" x14ac:dyDescent="0.35">
      <c r="B308" s="461" t="s">
        <v>105</v>
      </c>
      <c r="C308" s="475">
        <v>6027</v>
      </c>
      <c r="D308" s="542" t="s">
        <v>67</v>
      </c>
      <c r="E308" s="286" t="s">
        <v>41</v>
      </c>
      <c r="F308" s="267" t="s">
        <v>4</v>
      </c>
      <c r="G308" s="48"/>
      <c r="H308" s="17">
        <v>310</v>
      </c>
      <c r="I308" s="50">
        <v>170</v>
      </c>
      <c r="J308" s="50">
        <v>108</v>
      </c>
      <c r="K308" s="50"/>
      <c r="L308" s="39"/>
      <c r="M308" s="450"/>
      <c r="N308" s="105">
        <f>SUM(H308:$L308)</f>
        <v>588</v>
      </c>
      <c r="O308" s="223">
        <f t="shared" si="66"/>
        <v>60</v>
      </c>
      <c r="P308" s="221" t="str">
        <f t="shared" ref="P308:P313" si="67">IF(N308&gt;589,"Yes","NO")</f>
        <v>NO</v>
      </c>
      <c r="Q308" s="180" t="str">
        <f t="shared" ref="Q308:Q313" si="68">IF(P308="yes","HM","")</f>
        <v/>
      </c>
      <c r="R308" s="398" t="str">
        <f t="shared" si="65"/>
        <v xml:space="preserve"> </v>
      </c>
    </row>
    <row r="309" spans="2:19" x14ac:dyDescent="0.35">
      <c r="B309" s="461" t="s">
        <v>105</v>
      </c>
      <c r="C309" s="476">
        <v>1467</v>
      </c>
      <c r="D309" s="544" t="s">
        <v>179</v>
      </c>
      <c r="E309" s="287" t="s">
        <v>48</v>
      </c>
      <c r="F309" s="268" t="s">
        <v>4</v>
      </c>
      <c r="G309" s="117"/>
      <c r="H309" s="67">
        <v>250</v>
      </c>
      <c r="I309" s="52">
        <v>210</v>
      </c>
      <c r="J309" s="52">
        <v>108</v>
      </c>
      <c r="K309" s="52">
        <v>16</v>
      </c>
      <c r="L309" s="4"/>
      <c r="M309" s="451"/>
      <c r="N309" s="106">
        <f>SUM(H309:$L309)</f>
        <v>584</v>
      </c>
      <c r="O309" s="125">
        <f t="shared" si="66"/>
        <v>60</v>
      </c>
      <c r="P309" s="129" t="str">
        <f t="shared" si="67"/>
        <v>NO</v>
      </c>
      <c r="Q309" s="130" t="str">
        <f t="shared" si="68"/>
        <v/>
      </c>
      <c r="R309" s="398" t="str">
        <f t="shared" si="65"/>
        <v xml:space="preserve"> </v>
      </c>
      <c r="S309" s="531"/>
    </row>
    <row r="310" spans="2:19" x14ac:dyDescent="0.35">
      <c r="B310" s="461" t="s">
        <v>105</v>
      </c>
      <c r="C310" s="476">
        <v>1786</v>
      </c>
      <c r="D310" s="498" t="s">
        <v>63</v>
      </c>
      <c r="E310" s="287" t="s">
        <v>49</v>
      </c>
      <c r="F310" s="268" t="s">
        <v>4</v>
      </c>
      <c r="G310" s="117"/>
      <c r="H310" s="67">
        <v>180</v>
      </c>
      <c r="I310" s="52">
        <v>250</v>
      </c>
      <c r="J310" s="52">
        <v>144</v>
      </c>
      <c r="K310" s="52">
        <v>8</v>
      </c>
      <c r="L310" s="4"/>
      <c r="M310" s="451"/>
      <c r="N310" s="106">
        <f>SUM(H310:$L310)</f>
        <v>582</v>
      </c>
      <c r="O310" s="125">
        <f t="shared" si="66"/>
        <v>60</v>
      </c>
      <c r="P310" s="129" t="str">
        <f t="shared" si="67"/>
        <v>NO</v>
      </c>
      <c r="Q310" s="130" t="str">
        <f t="shared" si="68"/>
        <v/>
      </c>
      <c r="R310" s="398" t="str">
        <f t="shared" si="65"/>
        <v xml:space="preserve"> </v>
      </c>
      <c r="S310" s="531"/>
    </row>
    <row r="311" spans="2:19" x14ac:dyDescent="0.35">
      <c r="B311" s="461" t="s">
        <v>105</v>
      </c>
      <c r="C311" s="476">
        <v>6034</v>
      </c>
      <c r="D311" s="544" t="s">
        <v>149</v>
      </c>
      <c r="E311" s="287" t="s">
        <v>51</v>
      </c>
      <c r="F311" s="268" t="s">
        <v>4</v>
      </c>
      <c r="G311" s="117"/>
      <c r="H311" s="67">
        <v>180</v>
      </c>
      <c r="I311" s="52">
        <v>180</v>
      </c>
      <c r="J311" s="52">
        <v>198</v>
      </c>
      <c r="K311" s="52">
        <v>16</v>
      </c>
      <c r="L311" s="4"/>
      <c r="M311" s="451"/>
      <c r="N311" s="106">
        <f>SUM(H311:$L311)</f>
        <v>574</v>
      </c>
      <c r="O311" s="125">
        <f t="shared" si="66"/>
        <v>60</v>
      </c>
      <c r="P311" s="129" t="str">
        <f t="shared" si="67"/>
        <v>NO</v>
      </c>
      <c r="Q311" s="130" t="str">
        <f t="shared" si="68"/>
        <v/>
      </c>
      <c r="R311" s="398" t="str">
        <f t="shared" si="65"/>
        <v xml:space="preserve"> </v>
      </c>
      <c r="S311" s="531"/>
    </row>
    <row r="312" spans="2:19" x14ac:dyDescent="0.35">
      <c r="B312" s="461" t="s">
        <v>105</v>
      </c>
      <c r="C312" s="476">
        <v>1383</v>
      </c>
      <c r="D312" s="141" t="s">
        <v>73</v>
      </c>
      <c r="E312" s="287" t="s">
        <v>49</v>
      </c>
      <c r="F312" s="268" t="s">
        <v>4</v>
      </c>
      <c r="G312" s="117"/>
      <c r="H312" s="67">
        <v>150</v>
      </c>
      <c r="I312" s="52">
        <v>200</v>
      </c>
      <c r="J312" s="52">
        <v>171</v>
      </c>
      <c r="K312" s="52">
        <v>48</v>
      </c>
      <c r="L312" s="4"/>
      <c r="M312" s="451"/>
      <c r="N312" s="106">
        <f>SUM(H312:$L312)</f>
        <v>569</v>
      </c>
      <c r="O312" s="125">
        <f t="shared" si="66"/>
        <v>60</v>
      </c>
      <c r="P312" s="129" t="str">
        <f t="shared" si="67"/>
        <v>NO</v>
      </c>
      <c r="Q312" s="130" t="str">
        <f t="shared" si="68"/>
        <v/>
      </c>
      <c r="R312" s="398" t="str">
        <f t="shared" si="65"/>
        <v xml:space="preserve"> </v>
      </c>
      <c r="S312" s="531"/>
    </row>
    <row r="313" spans="2:19" x14ac:dyDescent="0.35">
      <c r="B313" s="461" t="s">
        <v>105</v>
      </c>
      <c r="C313" s="477">
        <v>6038</v>
      </c>
      <c r="D313" s="123" t="s">
        <v>213</v>
      </c>
      <c r="E313" s="292" t="s">
        <v>51</v>
      </c>
      <c r="F313" s="266" t="s">
        <v>4</v>
      </c>
      <c r="G313" s="76"/>
      <c r="H313" s="18">
        <v>160</v>
      </c>
      <c r="I313" s="1">
        <v>200</v>
      </c>
      <c r="J313" s="1">
        <v>180</v>
      </c>
      <c r="K313" s="1">
        <v>16</v>
      </c>
      <c r="L313" s="10"/>
      <c r="M313" s="452">
        <v>2</v>
      </c>
      <c r="N313" s="100">
        <f>SUM(H313:$L313)</f>
        <v>556</v>
      </c>
      <c r="O313" s="166">
        <f t="shared" si="66"/>
        <v>60</v>
      </c>
      <c r="P313" s="186" t="str">
        <f t="shared" si="67"/>
        <v>NO</v>
      </c>
      <c r="Q313" s="185" t="str">
        <f t="shared" si="68"/>
        <v/>
      </c>
      <c r="R313" s="398" t="str">
        <f t="shared" si="65"/>
        <v xml:space="preserve"> </v>
      </c>
      <c r="S313" s="531"/>
    </row>
    <row r="314" spans="2:19" ht="16" thickBot="1" x14ac:dyDescent="0.4">
      <c r="B314" s="461" t="s">
        <v>105</v>
      </c>
      <c r="C314" s="480">
        <v>1376</v>
      </c>
      <c r="D314" s="589" t="s">
        <v>66</v>
      </c>
      <c r="E314" s="288" t="s">
        <v>49</v>
      </c>
      <c r="F314" s="269" t="s">
        <v>4</v>
      </c>
      <c r="G314" s="22"/>
      <c r="H314" s="19">
        <v>70</v>
      </c>
      <c r="I314" s="19">
        <v>60</v>
      </c>
      <c r="J314" s="19">
        <v>234</v>
      </c>
      <c r="K314" s="19">
        <v>112</v>
      </c>
      <c r="L314" s="71">
        <v>42</v>
      </c>
      <c r="M314" s="30">
        <v>1</v>
      </c>
      <c r="N314" s="143">
        <f>SUM(H314:$L314)</f>
        <v>518</v>
      </c>
      <c r="O314" s="331">
        <f>(H314/10)+(I314/10)+(J314/9)+(K314/8)+(L314/7)+(M314)</f>
        <v>60</v>
      </c>
      <c r="P314" s="167" t="str">
        <f>IF(N314&gt;589,"Yes","NO")</f>
        <v>NO</v>
      </c>
      <c r="Q314" s="131" t="str">
        <f>IF(P314="yes","HM","")</f>
        <v/>
      </c>
      <c r="R314" s="398" t="str">
        <f>IF(N314=0," ",IF(O314&lt;&gt;60,"ERROR!"," "))</f>
        <v xml:space="preserve"> </v>
      </c>
      <c r="S314" s="531"/>
    </row>
    <row r="315" spans="2:19" hidden="1" x14ac:dyDescent="0.35">
      <c r="B315" s="461" t="s">
        <v>105</v>
      </c>
      <c r="C315" s="478">
        <v>516</v>
      </c>
      <c r="D315" s="122" t="s">
        <v>56</v>
      </c>
      <c r="E315" s="289" t="s">
        <v>49</v>
      </c>
      <c r="F315" s="270" t="s">
        <v>4</v>
      </c>
      <c r="G315" s="79"/>
      <c r="H315" s="5"/>
      <c r="I315" s="5"/>
      <c r="J315" s="5"/>
      <c r="K315" s="5"/>
      <c r="L315" s="95"/>
      <c r="M315" s="453"/>
      <c r="N315" s="88">
        <f>SUM(H315:$L315)</f>
        <v>0</v>
      </c>
      <c r="O315" s="335">
        <f t="shared" si="66"/>
        <v>0</v>
      </c>
      <c r="P315" s="187" t="str">
        <f>IF(N315&gt;589,"Yes","NO")</f>
        <v>NO</v>
      </c>
      <c r="Q315" s="195" t="str">
        <f>IF(P315="yes","HM","")</f>
        <v/>
      </c>
      <c r="R315" s="398" t="str">
        <f t="shared" si="65"/>
        <v xml:space="preserve"> </v>
      </c>
      <c r="S315" s="531"/>
    </row>
    <row r="316" spans="2:19" ht="16" hidden="1" thickBot="1" x14ac:dyDescent="0.4">
      <c r="B316" s="461" t="s">
        <v>105</v>
      </c>
      <c r="C316" s="480">
        <v>786</v>
      </c>
      <c r="D316" s="156" t="s">
        <v>65</v>
      </c>
      <c r="E316" s="288" t="s">
        <v>48</v>
      </c>
      <c r="F316" s="269" t="s">
        <v>4</v>
      </c>
      <c r="G316" s="22"/>
      <c r="H316" s="19"/>
      <c r="I316" s="19"/>
      <c r="J316" s="19"/>
      <c r="K316" s="19"/>
      <c r="L316" s="71"/>
      <c r="M316" s="30"/>
      <c r="N316" s="143">
        <f>SUM(H316:$L316)</f>
        <v>0</v>
      </c>
      <c r="O316" s="331">
        <f t="shared" si="66"/>
        <v>0</v>
      </c>
      <c r="P316" s="167" t="str">
        <f>IF(N316&gt;589,"Yes","NO")</f>
        <v>NO</v>
      </c>
      <c r="Q316" s="131" t="str">
        <f>IF(P316="yes","HM","")</f>
        <v/>
      </c>
      <c r="R316" s="398" t="str">
        <f t="shared" si="65"/>
        <v xml:space="preserve"> </v>
      </c>
      <c r="S316" s="531"/>
    </row>
    <row r="317" spans="2:19" x14ac:dyDescent="0.35">
      <c r="B317" s="461" t="s">
        <v>105</v>
      </c>
      <c r="C317" s="478">
        <v>1475</v>
      </c>
      <c r="D317" s="157" t="s">
        <v>206</v>
      </c>
      <c r="E317" s="289" t="s">
        <v>48</v>
      </c>
      <c r="F317" s="270" t="s">
        <v>5</v>
      </c>
      <c r="G317" s="79"/>
      <c r="H317" s="17">
        <v>180</v>
      </c>
      <c r="I317" s="5">
        <v>230</v>
      </c>
      <c r="J317" s="5">
        <v>153</v>
      </c>
      <c r="K317" s="5">
        <v>16</v>
      </c>
      <c r="L317" s="95"/>
      <c r="M317" s="453"/>
      <c r="N317" s="88">
        <f>SUM(H317:$L317)</f>
        <v>579</v>
      </c>
      <c r="O317" s="335">
        <f t="shared" si="66"/>
        <v>60</v>
      </c>
      <c r="P317" s="552" t="str">
        <f t="shared" ref="P317:P326" si="69">IF(N317&gt;574,"Yes","NO")</f>
        <v>Yes</v>
      </c>
      <c r="Q317" s="195" t="str">
        <f>IF(P317="yes","M","")</f>
        <v>M</v>
      </c>
      <c r="R317" s="398" t="str">
        <f t="shared" si="65"/>
        <v xml:space="preserve"> </v>
      </c>
      <c r="S317" s="531"/>
    </row>
    <row r="318" spans="2:19" x14ac:dyDescent="0.35">
      <c r="B318" s="461" t="s">
        <v>105</v>
      </c>
      <c r="C318" s="478">
        <v>322</v>
      </c>
      <c r="D318" s="157" t="s">
        <v>60</v>
      </c>
      <c r="E318" s="289" t="s">
        <v>48</v>
      </c>
      <c r="F318" s="270" t="s">
        <v>5</v>
      </c>
      <c r="G318" s="79"/>
      <c r="H318" s="5">
        <v>190</v>
      </c>
      <c r="I318" s="5">
        <v>200</v>
      </c>
      <c r="J318" s="5">
        <v>144</v>
      </c>
      <c r="K318" s="5">
        <v>40</v>
      </c>
      <c r="L318" s="95"/>
      <c r="M318" s="453"/>
      <c r="N318" s="88">
        <f>SUM(H318:$L318)</f>
        <v>574</v>
      </c>
      <c r="O318" s="335">
        <f t="shared" si="66"/>
        <v>60</v>
      </c>
      <c r="P318" s="187" t="str">
        <f t="shared" si="69"/>
        <v>NO</v>
      </c>
      <c r="Q318" s="195" t="str">
        <f>IF(P318="yes","M","")</f>
        <v/>
      </c>
      <c r="R318" s="398" t="str">
        <f t="shared" si="65"/>
        <v xml:space="preserve"> </v>
      </c>
      <c r="S318" s="531"/>
    </row>
    <row r="319" spans="2:19" x14ac:dyDescent="0.35">
      <c r="B319" s="461" t="s">
        <v>105</v>
      </c>
      <c r="C319" s="476">
        <v>2434</v>
      </c>
      <c r="D319" s="141" t="s">
        <v>147</v>
      </c>
      <c r="E319" s="287" t="s">
        <v>44</v>
      </c>
      <c r="F319" s="268" t="s">
        <v>5</v>
      </c>
      <c r="G319" s="117"/>
      <c r="H319" s="67">
        <v>170</v>
      </c>
      <c r="I319" s="67">
        <v>190</v>
      </c>
      <c r="J319" s="67">
        <v>198</v>
      </c>
      <c r="K319" s="67">
        <v>16</v>
      </c>
      <c r="L319" s="81"/>
      <c r="M319" s="451"/>
      <c r="N319" s="106">
        <f>SUM(H319:$L319)</f>
        <v>574</v>
      </c>
      <c r="O319" s="125">
        <f t="shared" si="66"/>
        <v>60</v>
      </c>
      <c r="P319" s="129" t="str">
        <f t="shared" si="69"/>
        <v>NO</v>
      </c>
      <c r="Q319" s="130" t="str">
        <f>IF(P319="yes","M","")</f>
        <v/>
      </c>
      <c r="R319" s="398" t="str">
        <f t="shared" si="65"/>
        <v xml:space="preserve"> </v>
      </c>
      <c r="S319" s="531"/>
    </row>
    <row r="320" spans="2:19" x14ac:dyDescent="0.35">
      <c r="B320" s="461" t="s">
        <v>105</v>
      </c>
      <c r="C320" s="476">
        <v>6045</v>
      </c>
      <c r="D320" s="141" t="s">
        <v>166</v>
      </c>
      <c r="E320" s="287" t="s">
        <v>51</v>
      </c>
      <c r="F320" s="268" t="s">
        <v>5</v>
      </c>
      <c r="G320" s="117"/>
      <c r="H320" s="67">
        <v>210</v>
      </c>
      <c r="I320" s="67">
        <v>150</v>
      </c>
      <c r="J320" s="67">
        <v>189</v>
      </c>
      <c r="K320" s="67">
        <v>24</v>
      </c>
      <c r="L320" s="81"/>
      <c r="M320" s="451"/>
      <c r="N320" s="106">
        <f>SUM(H320:$L320)</f>
        <v>573</v>
      </c>
      <c r="O320" s="125">
        <f t="shared" si="66"/>
        <v>60</v>
      </c>
      <c r="P320" s="129" t="str">
        <f t="shared" si="69"/>
        <v>NO</v>
      </c>
      <c r="Q320" s="130" t="str">
        <f>IF(P320="yes","M","")</f>
        <v/>
      </c>
      <c r="R320" s="398" t="str">
        <f t="shared" si="65"/>
        <v xml:space="preserve"> </v>
      </c>
    </row>
    <row r="321" spans="2:19" x14ac:dyDescent="0.35">
      <c r="B321" s="461" t="s">
        <v>105</v>
      </c>
      <c r="C321" s="478">
        <v>2</v>
      </c>
      <c r="D321" s="157" t="s">
        <v>169</v>
      </c>
      <c r="E321" s="289" t="s">
        <v>41</v>
      </c>
      <c r="F321" s="270" t="s">
        <v>5</v>
      </c>
      <c r="G321" s="79"/>
      <c r="H321" s="5">
        <v>170</v>
      </c>
      <c r="I321" s="36">
        <v>210</v>
      </c>
      <c r="J321" s="36">
        <v>144</v>
      </c>
      <c r="K321" s="36">
        <v>48</v>
      </c>
      <c r="L321" s="37"/>
      <c r="M321" s="453"/>
      <c r="N321" s="88">
        <f>SUM(H321:$L321)</f>
        <v>572</v>
      </c>
      <c r="O321" s="335">
        <f>(H321/10)+(I321/10)+(J321/9)+(K321/8)+(L321/7)+(M321)</f>
        <v>60</v>
      </c>
      <c r="P321" s="218" t="str">
        <f>IF(N321&gt;574,"Yes","NO")</f>
        <v>NO</v>
      </c>
      <c r="Q321" s="130" t="str">
        <f>IF(P321="yes","M","")</f>
        <v/>
      </c>
      <c r="R321" s="398" t="str">
        <f>IF(N321=0," ",IF(O321&lt;&gt;60,"ERROR!"," "))</f>
        <v xml:space="preserve"> </v>
      </c>
    </row>
    <row r="322" spans="2:19" x14ac:dyDescent="0.35">
      <c r="B322" s="461" t="s">
        <v>105</v>
      </c>
      <c r="C322" s="478">
        <v>6032</v>
      </c>
      <c r="D322" s="157" t="s">
        <v>133</v>
      </c>
      <c r="E322" s="289" t="s">
        <v>51</v>
      </c>
      <c r="F322" s="270" t="s">
        <v>5</v>
      </c>
      <c r="G322" s="79"/>
      <c r="H322" s="5">
        <v>170</v>
      </c>
      <c r="I322" s="36">
        <v>180</v>
      </c>
      <c r="J322" s="36">
        <v>162</v>
      </c>
      <c r="K322" s="36">
        <v>56</v>
      </c>
      <c r="L322" s="37"/>
      <c r="M322" s="453"/>
      <c r="N322" s="88">
        <f>SUM(H322:$L322)</f>
        <v>568</v>
      </c>
      <c r="O322" s="335">
        <f t="shared" si="66"/>
        <v>60</v>
      </c>
      <c r="P322" s="218" t="str">
        <f t="shared" si="69"/>
        <v>NO</v>
      </c>
      <c r="Q322" s="130" t="str">
        <f t="shared" ref="Q322:Q333" si="70">IF(P322="yes","M","")</f>
        <v/>
      </c>
      <c r="R322" s="398" t="str">
        <f t="shared" si="65"/>
        <v xml:space="preserve"> </v>
      </c>
    </row>
    <row r="323" spans="2:19" x14ac:dyDescent="0.35">
      <c r="B323" s="461" t="s">
        <v>105</v>
      </c>
      <c r="C323" s="478">
        <v>169</v>
      </c>
      <c r="D323" s="157" t="s">
        <v>116</v>
      </c>
      <c r="E323" s="289" t="s">
        <v>41</v>
      </c>
      <c r="F323" s="270" t="s">
        <v>5</v>
      </c>
      <c r="G323" s="79"/>
      <c r="H323" s="5">
        <v>160</v>
      </c>
      <c r="I323" s="36">
        <v>210</v>
      </c>
      <c r="J323" s="36">
        <v>144</v>
      </c>
      <c r="K323" s="36">
        <v>40</v>
      </c>
      <c r="L323" s="37">
        <v>14</v>
      </c>
      <c r="M323" s="453"/>
      <c r="N323" s="88">
        <f>SUM(H323:$L323)</f>
        <v>568</v>
      </c>
      <c r="O323" s="335">
        <f>(H323/10)+(I323/10)+(J323/9)+(K323/8)+(L323/7)+(M323)</f>
        <v>60</v>
      </c>
      <c r="P323" s="218" t="str">
        <f>IF(N323&gt;574,"Yes","NO")</f>
        <v>NO</v>
      </c>
      <c r="Q323" s="130" t="str">
        <f>IF(P323="yes","M","")</f>
        <v/>
      </c>
      <c r="R323" s="398" t="str">
        <f>IF(N323=0," ",IF(O323&lt;&gt;60,"ERROR!"," "))</f>
        <v xml:space="preserve"> </v>
      </c>
    </row>
    <row r="324" spans="2:19" x14ac:dyDescent="0.35">
      <c r="B324" s="461" t="s">
        <v>105</v>
      </c>
      <c r="C324" s="476">
        <v>3624</v>
      </c>
      <c r="D324" s="141" t="s">
        <v>85</v>
      </c>
      <c r="E324" s="287" t="s">
        <v>42</v>
      </c>
      <c r="F324" s="268" t="s">
        <v>5</v>
      </c>
      <c r="G324" s="117"/>
      <c r="H324" s="67">
        <v>110</v>
      </c>
      <c r="I324" s="52">
        <v>190</v>
      </c>
      <c r="J324" s="52">
        <v>225</v>
      </c>
      <c r="K324" s="52">
        <v>40</v>
      </c>
      <c r="L324" s="4"/>
      <c r="M324" s="451"/>
      <c r="N324" s="106">
        <f>SUM(H324:$L324)</f>
        <v>565</v>
      </c>
      <c r="O324" s="125">
        <f>(H324/10)+(I324/10)+(J324/9)+(K324/8)+(L324/7)+(M324)</f>
        <v>60</v>
      </c>
      <c r="P324" s="352" t="str">
        <f>IF(N324&gt;574,"Yes","NO")</f>
        <v>NO</v>
      </c>
      <c r="Q324" s="195" t="str">
        <f>IF(P324="yes","M","")</f>
        <v/>
      </c>
      <c r="R324" s="398" t="str">
        <f t="shared" si="65"/>
        <v xml:space="preserve"> </v>
      </c>
    </row>
    <row r="325" spans="2:19" x14ac:dyDescent="0.35">
      <c r="B325" s="461" t="s">
        <v>105</v>
      </c>
      <c r="C325" s="395">
        <v>6044</v>
      </c>
      <c r="D325" s="141" t="s">
        <v>167</v>
      </c>
      <c r="E325" s="287" t="s">
        <v>51</v>
      </c>
      <c r="F325" s="268" t="s">
        <v>5</v>
      </c>
      <c r="G325" s="117"/>
      <c r="H325" s="67">
        <v>140</v>
      </c>
      <c r="I325" s="52">
        <v>170</v>
      </c>
      <c r="J325" s="52">
        <v>198</v>
      </c>
      <c r="K325" s="52">
        <v>56</v>
      </c>
      <c r="L325" s="4"/>
      <c r="M325" s="451"/>
      <c r="N325" s="106">
        <f>SUM(H325:$L325)</f>
        <v>564</v>
      </c>
      <c r="O325" s="125">
        <f t="shared" si="66"/>
        <v>60</v>
      </c>
      <c r="P325" s="218" t="str">
        <f t="shared" si="69"/>
        <v>NO</v>
      </c>
      <c r="Q325" s="130" t="str">
        <f t="shared" si="70"/>
        <v/>
      </c>
      <c r="R325" s="398" t="str">
        <f t="shared" si="65"/>
        <v xml:space="preserve"> </v>
      </c>
    </row>
    <row r="326" spans="2:19" x14ac:dyDescent="0.35">
      <c r="B326" s="461" t="s">
        <v>105</v>
      </c>
      <c r="C326" s="470">
        <v>1392</v>
      </c>
      <c r="D326" s="137" t="s">
        <v>84</v>
      </c>
      <c r="E326" s="285" t="s">
        <v>46</v>
      </c>
      <c r="F326" s="268" t="s">
        <v>5</v>
      </c>
      <c r="G326" s="117"/>
      <c r="H326" s="67">
        <v>180</v>
      </c>
      <c r="I326" s="52">
        <v>200</v>
      </c>
      <c r="J326" s="52">
        <v>135</v>
      </c>
      <c r="K326" s="52">
        <v>40</v>
      </c>
      <c r="L326" s="4">
        <v>7</v>
      </c>
      <c r="M326" s="451">
        <v>1</v>
      </c>
      <c r="N326" s="106">
        <f>SUM(H326:$L326)</f>
        <v>562</v>
      </c>
      <c r="O326" s="125">
        <f t="shared" ref="O326:O333" si="71">(H326/10)+(I326/10)+(J326/9)+(K326/8)+(L326/7)+(M326)</f>
        <v>60</v>
      </c>
      <c r="P326" s="218" t="str">
        <f t="shared" si="69"/>
        <v>NO</v>
      </c>
      <c r="Q326" s="130" t="str">
        <f>IF(P326="yes","M","")</f>
        <v/>
      </c>
      <c r="R326" s="398" t="str">
        <f>IF(N326=0," ",IF(O326&lt;&gt;60,"ERROR!"," "))</f>
        <v xml:space="preserve"> </v>
      </c>
    </row>
    <row r="327" spans="2:19" x14ac:dyDescent="0.35">
      <c r="B327" s="461" t="s">
        <v>105</v>
      </c>
      <c r="C327" s="395">
        <v>1060</v>
      </c>
      <c r="D327" s="141" t="s">
        <v>131</v>
      </c>
      <c r="E327" s="324" t="s">
        <v>41</v>
      </c>
      <c r="F327" s="268" t="s">
        <v>5</v>
      </c>
      <c r="G327" s="117"/>
      <c r="H327" s="67">
        <v>120</v>
      </c>
      <c r="I327" s="52">
        <v>180</v>
      </c>
      <c r="J327" s="52">
        <v>189</v>
      </c>
      <c r="K327" s="52">
        <v>56</v>
      </c>
      <c r="L327" s="4">
        <v>7</v>
      </c>
      <c r="M327" s="451">
        <v>1</v>
      </c>
      <c r="N327" s="106">
        <f>SUM(H327:$L327)</f>
        <v>552</v>
      </c>
      <c r="O327" s="125">
        <f t="shared" si="71"/>
        <v>60</v>
      </c>
      <c r="P327" s="218" t="str">
        <f t="shared" ref="P327:P333" si="72">IF(N327&gt;574,"Yes","NO")</f>
        <v>NO</v>
      </c>
      <c r="Q327" s="130" t="str">
        <f t="shared" si="70"/>
        <v/>
      </c>
      <c r="R327" s="398"/>
    </row>
    <row r="328" spans="2:19" x14ac:dyDescent="0.35">
      <c r="B328" s="461" t="s">
        <v>105</v>
      </c>
      <c r="C328" s="395">
        <v>1281</v>
      </c>
      <c r="D328" s="141" t="s">
        <v>72</v>
      </c>
      <c r="E328" s="287" t="s">
        <v>41</v>
      </c>
      <c r="F328" s="268" t="s">
        <v>5</v>
      </c>
      <c r="G328" s="117"/>
      <c r="H328" s="67">
        <v>100</v>
      </c>
      <c r="I328" s="52">
        <v>110</v>
      </c>
      <c r="J328" s="52">
        <v>279</v>
      </c>
      <c r="K328" s="52">
        <v>48</v>
      </c>
      <c r="L328" s="4">
        <v>14</v>
      </c>
      <c r="M328" s="451"/>
      <c r="N328" s="106">
        <f>SUM(H328:$L328)</f>
        <v>551</v>
      </c>
      <c r="O328" s="125">
        <f t="shared" si="71"/>
        <v>60</v>
      </c>
      <c r="P328" s="218" t="str">
        <f t="shared" si="72"/>
        <v>NO</v>
      </c>
      <c r="Q328" s="130" t="str">
        <f t="shared" si="70"/>
        <v/>
      </c>
      <c r="R328" s="398"/>
    </row>
    <row r="329" spans="2:19" x14ac:dyDescent="0.35">
      <c r="B329" s="461" t="s">
        <v>105</v>
      </c>
      <c r="C329" s="469">
        <v>6035</v>
      </c>
      <c r="D329" s="157" t="s">
        <v>165</v>
      </c>
      <c r="E329" s="289" t="s">
        <v>51</v>
      </c>
      <c r="F329" s="268" t="s">
        <v>5</v>
      </c>
      <c r="G329" s="117"/>
      <c r="H329" s="67">
        <v>90</v>
      </c>
      <c r="I329" s="52">
        <v>110</v>
      </c>
      <c r="J329" s="52">
        <v>279</v>
      </c>
      <c r="K329" s="52">
        <v>72</v>
      </c>
      <c r="L329" s="4"/>
      <c r="M329" s="451"/>
      <c r="N329" s="106">
        <f>SUM(H329:$L329)</f>
        <v>551</v>
      </c>
      <c r="O329" s="125">
        <f t="shared" si="71"/>
        <v>60</v>
      </c>
      <c r="P329" s="218" t="str">
        <f t="shared" si="72"/>
        <v>NO</v>
      </c>
      <c r="Q329" s="130" t="str">
        <f t="shared" si="70"/>
        <v/>
      </c>
      <c r="R329" s="398"/>
    </row>
    <row r="330" spans="2:19" x14ac:dyDescent="0.35">
      <c r="B330" s="461" t="s">
        <v>105</v>
      </c>
      <c r="C330" s="395">
        <v>6040</v>
      </c>
      <c r="D330" s="157" t="s">
        <v>212</v>
      </c>
      <c r="E330" s="289" t="s">
        <v>51</v>
      </c>
      <c r="F330" s="268" t="s">
        <v>5</v>
      </c>
      <c r="G330" s="117"/>
      <c r="H330" s="67">
        <v>110</v>
      </c>
      <c r="I330" s="52">
        <v>110</v>
      </c>
      <c r="J330" s="52">
        <v>216</v>
      </c>
      <c r="K330" s="52">
        <v>80</v>
      </c>
      <c r="L330" s="4">
        <v>14</v>
      </c>
      <c r="M330" s="451">
        <v>2</v>
      </c>
      <c r="N330" s="106">
        <f>SUM(H330:$L330)</f>
        <v>530</v>
      </c>
      <c r="O330" s="125">
        <f t="shared" si="71"/>
        <v>60</v>
      </c>
      <c r="P330" s="218" t="str">
        <f t="shared" si="72"/>
        <v>NO</v>
      </c>
      <c r="Q330" s="130" t="str">
        <f t="shared" si="70"/>
        <v/>
      </c>
      <c r="R330" s="398"/>
    </row>
    <row r="331" spans="2:19" x14ac:dyDescent="0.35">
      <c r="B331" s="461" t="s">
        <v>105</v>
      </c>
      <c r="C331" s="397">
        <v>1539</v>
      </c>
      <c r="D331" s="141" t="s">
        <v>57</v>
      </c>
      <c r="E331" s="282" t="s">
        <v>41</v>
      </c>
      <c r="F331" s="266" t="s">
        <v>5</v>
      </c>
      <c r="G331" s="76"/>
      <c r="H331" s="18">
        <v>70</v>
      </c>
      <c r="I331" s="1">
        <v>110</v>
      </c>
      <c r="J331" s="1">
        <v>198</v>
      </c>
      <c r="K331" s="1">
        <v>96</v>
      </c>
      <c r="L331" s="10">
        <v>42</v>
      </c>
      <c r="M331" s="452">
        <v>2</v>
      </c>
      <c r="N331" s="106">
        <f>SUM(H331:$L331)</f>
        <v>516</v>
      </c>
      <c r="O331" s="125">
        <f>(H331/10)+(I331/10)+(J331/9)+(K331/8)+(L331/7)+(M331)</f>
        <v>60</v>
      </c>
      <c r="P331" s="218" t="str">
        <f>IF(N331&gt;574,"Yes","NO")</f>
        <v>NO</v>
      </c>
      <c r="Q331" s="130" t="str">
        <f>IF(P331="yes","M","")</f>
        <v/>
      </c>
      <c r="R331" s="398"/>
    </row>
    <row r="332" spans="2:19" x14ac:dyDescent="0.35">
      <c r="B332" s="461"/>
      <c r="C332" s="397">
        <v>1465</v>
      </c>
      <c r="D332" s="157" t="s">
        <v>136</v>
      </c>
      <c r="E332" s="285" t="s">
        <v>49</v>
      </c>
      <c r="F332" s="268" t="s">
        <v>5</v>
      </c>
      <c r="G332" s="117"/>
      <c r="H332" s="67">
        <v>120</v>
      </c>
      <c r="I332" s="52">
        <v>110</v>
      </c>
      <c r="J332" s="52">
        <v>171</v>
      </c>
      <c r="K332" s="52">
        <v>64</v>
      </c>
      <c r="L332" s="4">
        <v>28</v>
      </c>
      <c r="M332" s="451">
        <v>6</v>
      </c>
      <c r="N332" s="106">
        <f>SUM(H332:$L332)</f>
        <v>493</v>
      </c>
      <c r="O332" s="125">
        <f>(H332/10)+(I332/10)+(J332/9)+(K332/8)+(L332/7)+(M332)</f>
        <v>60</v>
      </c>
      <c r="P332" s="345" t="str">
        <f>IF(N332&gt;574,"Yes","NO")</f>
        <v>NO</v>
      </c>
      <c r="Q332" s="185"/>
      <c r="R332" s="398"/>
    </row>
    <row r="333" spans="2:19" ht="16" thickBot="1" x14ac:dyDescent="0.4">
      <c r="B333" s="461" t="s">
        <v>105</v>
      </c>
      <c r="C333" s="392">
        <v>1128</v>
      </c>
      <c r="D333" s="156" t="s">
        <v>161</v>
      </c>
      <c r="E333" s="288" t="s">
        <v>41</v>
      </c>
      <c r="F333" s="261" t="s">
        <v>5</v>
      </c>
      <c r="G333" s="594"/>
      <c r="H333" s="24">
        <v>170</v>
      </c>
      <c r="I333" s="8">
        <v>150</v>
      </c>
      <c r="J333" s="8">
        <v>117</v>
      </c>
      <c r="K333" s="8">
        <v>16</v>
      </c>
      <c r="L333" s="15"/>
      <c r="M333" s="31">
        <v>13</v>
      </c>
      <c r="N333" s="107">
        <f>SUM(H333:$L333)</f>
        <v>453</v>
      </c>
      <c r="O333" s="668">
        <f t="shared" si="71"/>
        <v>60</v>
      </c>
      <c r="P333" s="345" t="str">
        <f t="shared" si="72"/>
        <v>NO</v>
      </c>
      <c r="Q333" s="185" t="str">
        <f t="shared" si="70"/>
        <v/>
      </c>
      <c r="R333" s="379"/>
    </row>
    <row r="334" spans="2:19" x14ac:dyDescent="0.35">
      <c r="B334" s="461" t="s">
        <v>105</v>
      </c>
      <c r="C334" s="468">
        <v>6045</v>
      </c>
      <c r="D334" s="159" t="s">
        <v>168</v>
      </c>
      <c r="E334" s="286" t="s">
        <v>51</v>
      </c>
      <c r="F334" s="267" t="s">
        <v>6</v>
      </c>
      <c r="G334" s="48"/>
      <c r="H334" s="17">
        <v>60</v>
      </c>
      <c r="I334" s="17">
        <v>200</v>
      </c>
      <c r="J334" s="17">
        <v>252</v>
      </c>
      <c r="K334" s="17">
        <v>24</v>
      </c>
      <c r="L334" s="128">
        <v>14</v>
      </c>
      <c r="M334" s="450">
        <v>1</v>
      </c>
      <c r="N334" s="105">
        <f>SUM(H334:$L334)</f>
        <v>550</v>
      </c>
      <c r="O334" s="209">
        <f t="shared" si="66"/>
        <v>60</v>
      </c>
      <c r="P334" s="680" t="str">
        <f t="shared" ref="P334:P347" si="73">IF(N334&gt;549,"Yes","NO")</f>
        <v>Yes</v>
      </c>
      <c r="Q334" s="180" t="str">
        <f t="shared" ref="Q334:Q347" si="74">IF(P334="yes","G","")</f>
        <v>G</v>
      </c>
      <c r="R334" s="457" t="str">
        <f t="shared" ref="R334:R347" si="75">IF(N334=0," ",IF(O334&lt;&gt;60,"ERROR!"," "))</f>
        <v xml:space="preserve"> </v>
      </c>
    </row>
    <row r="335" spans="2:19" x14ac:dyDescent="0.35">
      <c r="B335" s="461" t="s">
        <v>105</v>
      </c>
      <c r="C335" s="476">
        <v>1277</v>
      </c>
      <c r="D335" s="141" t="s">
        <v>138</v>
      </c>
      <c r="E335" s="287" t="s">
        <v>43</v>
      </c>
      <c r="F335" s="268" t="s">
        <v>6</v>
      </c>
      <c r="G335" s="117"/>
      <c r="H335" s="67">
        <v>110</v>
      </c>
      <c r="I335" s="52">
        <v>210</v>
      </c>
      <c r="J335" s="52">
        <v>153</v>
      </c>
      <c r="K335" s="52">
        <v>40</v>
      </c>
      <c r="L335" s="4">
        <v>35</v>
      </c>
      <c r="M335" s="451">
        <v>1</v>
      </c>
      <c r="N335" s="106">
        <f>SUM(H335:$L335)</f>
        <v>548</v>
      </c>
      <c r="O335" s="201">
        <f t="shared" si="66"/>
        <v>60</v>
      </c>
      <c r="P335" s="218" t="str">
        <f t="shared" si="73"/>
        <v>NO</v>
      </c>
      <c r="Q335" s="130" t="str">
        <f t="shared" si="74"/>
        <v/>
      </c>
      <c r="R335" s="458" t="str">
        <f t="shared" si="75"/>
        <v xml:space="preserve"> </v>
      </c>
    </row>
    <row r="336" spans="2:19" x14ac:dyDescent="0.35">
      <c r="B336" s="461" t="s">
        <v>105</v>
      </c>
      <c r="C336" s="395">
        <v>1542</v>
      </c>
      <c r="D336" s="157" t="s">
        <v>140</v>
      </c>
      <c r="E336" s="289" t="s">
        <v>44</v>
      </c>
      <c r="F336" s="270" t="s">
        <v>6</v>
      </c>
      <c r="G336" s="79"/>
      <c r="H336" s="5">
        <v>140</v>
      </c>
      <c r="I336" s="5">
        <v>160</v>
      </c>
      <c r="J336" s="5">
        <v>135</v>
      </c>
      <c r="K336" s="5">
        <v>88</v>
      </c>
      <c r="L336" s="95">
        <v>14</v>
      </c>
      <c r="M336" s="453">
        <v>2</v>
      </c>
      <c r="N336" s="106">
        <f>SUM(H336:$L336)</f>
        <v>537</v>
      </c>
      <c r="O336" s="201">
        <f t="shared" ref="O336:O369" si="76">(H336/10)+(I336/10)+(J336/9)+(K336/8)+(L336/7)+(M336)</f>
        <v>60</v>
      </c>
      <c r="P336" s="218" t="str">
        <f t="shared" si="73"/>
        <v>NO</v>
      </c>
      <c r="Q336" s="130" t="str">
        <f t="shared" si="74"/>
        <v/>
      </c>
      <c r="R336" s="458" t="str">
        <f t="shared" si="75"/>
        <v xml:space="preserve"> </v>
      </c>
      <c r="S336" s="531"/>
    </row>
    <row r="337" spans="1:19" x14ac:dyDescent="0.35">
      <c r="B337" s="461" t="s">
        <v>105</v>
      </c>
      <c r="C337" s="395">
        <v>1809</v>
      </c>
      <c r="D337" s="157" t="s">
        <v>152</v>
      </c>
      <c r="E337" s="289" t="s">
        <v>44</v>
      </c>
      <c r="F337" s="270" t="s">
        <v>6</v>
      </c>
      <c r="G337" s="79"/>
      <c r="H337" s="5">
        <v>110</v>
      </c>
      <c r="I337" s="5">
        <v>130</v>
      </c>
      <c r="J337" s="5">
        <v>198</v>
      </c>
      <c r="K337" s="5">
        <v>88</v>
      </c>
      <c r="L337" s="95">
        <v>7</v>
      </c>
      <c r="M337" s="453">
        <v>2</v>
      </c>
      <c r="N337" s="106">
        <f>SUM(H337:$L337)</f>
        <v>533</v>
      </c>
      <c r="O337" s="201">
        <f t="shared" si="76"/>
        <v>60</v>
      </c>
      <c r="P337" s="218" t="str">
        <f t="shared" si="73"/>
        <v>NO</v>
      </c>
      <c r="Q337" s="130" t="str">
        <f t="shared" si="74"/>
        <v/>
      </c>
      <c r="R337" s="458" t="str">
        <f t="shared" si="75"/>
        <v xml:space="preserve"> </v>
      </c>
      <c r="S337" s="531"/>
    </row>
    <row r="338" spans="1:19" x14ac:dyDescent="0.35">
      <c r="B338" s="461" t="s">
        <v>105</v>
      </c>
      <c r="C338" s="478">
        <v>641</v>
      </c>
      <c r="D338" s="157" t="s">
        <v>130</v>
      </c>
      <c r="E338" s="289" t="s">
        <v>49</v>
      </c>
      <c r="F338" s="270" t="s">
        <v>6</v>
      </c>
      <c r="G338" s="79"/>
      <c r="H338" s="5">
        <v>120</v>
      </c>
      <c r="I338" s="5">
        <v>90</v>
      </c>
      <c r="J338" s="5">
        <v>234</v>
      </c>
      <c r="K338" s="5">
        <v>40</v>
      </c>
      <c r="L338" s="95">
        <v>42</v>
      </c>
      <c r="M338" s="453">
        <v>2</v>
      </c>
      <c r="N338" s="106">
        <f>SUM(H338:$L338)</f>
        <v>526</v>
      </c>
      <c r="O338" s="201">
        <f t="shared" si="76"/>
        <v>60</v>
      </c>
      <c r="P338" s="218" t="str">
        <f t="shared" si="73"/>
        <v>NO</v>
      </c>
      <c r="Q338" s="130" t="str">
        <f t="shared" si="74"/>
        <v/>
      </c>
      <c r="R338" s="458" t="str">
        <f t="shared" si="75"/>
        <v xml:space="preserve"> </v>
      </c>
      <c r="S338" s="531"/>
    </row>
    <row r="339" spans="1:19" x14ac:dyDescent="0.35">
      <c r="B339" s="461" t="s">
        <v>105</v>
      </c>
      <c r="C339" s="478">
        <v>1783</v>
      </c>
      <c r="D339" s="157" t="s">
        <v>192</v>
      </c>
      <c r="E339" s="289" t="s">
        <v>46</v>
      </c>
      <c r="F339" s="270" t="s">
        <v>6</v>
      </c>
      <c r="G339" s="79"/>
      <c r="H339" s="5">
        <v>140</v>
      </c>
      <c r="I339" s="5">
        <v>110</v>
      </c>
      <c r="J339" s="5">
        <v>189</v>
      </c>
      <c r="K339" s="5">
        <v>64</v>
      </c>
      <c r="L339" s="95">
        <v>21</v>
      </c>
      <c r="M339" s="453">
        <v>3</v>
      </c>
      <c r="N339" s="106">
        <f>SUM(H339:$L339)</f>
        <v>524</v>
      </c>
      <c r="O339" s="201">
        <f t="shared" si="76"/>
        <v>60</v>
      </c>
      <c r="P339" s="218" t="str">
        <f t="shared" si="73"/>
        <v>NO</v>
      </c>
      <c r="Q339" s="130" t="str">
        <f t="shared" si="74"/>
        <v/>
      </c>
      <c r="R339" s="458" t="str">
        <f t="shared" si="75"/>
        <v xml:space="preserve"> </v>
      </c>
      <c r="S339" s="531"/>
    </row>
    <row r="340" spans="1:19" x14ac:dyDescent="0.35">
      <c r="B340" s="461" t="s">
        <v>105</v>
      </c>
      <c r="C340" s="395">
        <v>1798</v>
      </c>
      <c r="D340" s="157" t="s">
        <v>61</v>
      </c>
      <c r="E340" s="289" t="s">
        <v>41</v>
      </c>
      <c r="F340" s="270" t="s">
        <v>6</v>
      </c>
      <c r="G340" s="79"/>
      <c r="H340" s="5">
        <v>70</v>
      </c>
      <c r="I340" s="5">
        <v>80</v>
      </c>
      <c r="J340" s="5">
        <v>225</v>
      </c>
      <c r="K340" s="5">
        <v>112</v>
      </c>
      <c r="L340" s="95">
        <v>35</v>
      </c>
      <c r="M340" s="453">
        <v>1</v>
      </c>
      <c r="N340" s="106">
        <f>SUM(H340:$L340)</f>
        <v>522</v>
      </c>
      <c r="O340" s="201">
        <f t="shared" si="76"/>
        <v>60</v>
      </c>
      <c r="P340" s="218" t="str">
        <f t="shared" si="73"/>
        <v>NO</v>
      </c>
      <c r="Q340" s="130" t="str">
        <f t="shared" si="74"/>
        <v/>
      </c>
      <c r="R340" s="458" t="str">
        <f t="shared" si="75"/>
        <v xml:space="preserve"> </v>
      </c>
      <c r="S340" s="531"/>
    </row>
    <row r="341" spans="1:19" x14ac:dyDescent="0.35">
      <c r="B341" s="461" t="s">
        <v>105</v>
      </c>
      <c r="C341" s="395">
        <v>1794</v>
      </c>
      <c r="D341" s="157" t="s">
        <v>205</v>
      </c>
      <c r="E341" s="289" t="s">
        <v>44</v>
      </c>
      <c r="F341" s="270" t="s">
        <v>6</v>
      </c>
      <c r="G341" s="79"/>
      <c r="H341" s="5">
        <v>100</v>
      </c>
      <c r="I341" s="5">
        <v>150</v>
      </c>
      <c r="J341" s="5">
        <v>144</v>
      </c>
      <c r="K341" s="5">
        <v>96</v>
      </c>
      <c r="L341" s="95">
        <v>28</v>
      </c>
      <c r="M341" s="453">
        <v>3</v>
      </c>
      <c r="N341" s="106">
        <f>SUM(H341:$L341)</f>
        <v>518</v>
      </c>
      <c r="O341" s="201">
        <f t="shared" si="76"/>
        <v>60</v>
      </c>
      <c r="P341" s="218" t="str">
        <f t="shared" si="73"/>
        <v>NO</v>
      </c>
      <c r="Q341" s="130" t="str">
        <f t="shared" si="74"/>
        <v/>
      </c>
      <c r="R341" s="458" t="str">
        <f t="shared" si="75"/>
        <v xml:space="preserve"> </v>
      </c>
      <c r="S341" s="531"/>
    </row>
    <row r="342" spans="1:19" hidden="1" x14ac:dyDescent="0.35">
      <c r="B342" s="461" t="s">
        <v>105</v>
      </c>
      <c r="C342" s="395">
        <v>1065</v>
      </c>
      <c r="D342" s="141" t="s">
        <v>82</v>
      </c>
      <c r="E342" s="287" t="s">
        <v>46</v>
      </c>
      <c r="F342" s="270" t="s">
        <v>6</v>
      </c>
      <c r="G342" s="79"/>
      <c r="H342" s="5"/>
      <c r="I342" s="5"/>
      <c r="J342" s="5"/>
      <c r="K342" s="5"/>
      <c r="L342" s="95"/>
      <c r="M342" s="453"/>
      <c r="N342" s="106">
        <f>SUM(H342:$L342)</f>
        <v>0</v>
      </c>
      <c r="O342" s="201">
        <f t="shared" si="76"/>
        <v>0</v>
      </c>
      <c r="P342" s="218" t="str">
        <f t="shared" si="73"/>
        <v>NO</v>
      </c>
      <c r="Q342" s="130" t="str">
        <f t="shared" si="74"/>
        <v/>
      </c>
      <c r="R342" s="458" t="str">
        <f t="shared" si="75"/>
        <v xml:space="preserve"> </v>
      </c>
      <c r="S342" s="531"/>
    </row>
    <row r="343" spans="1:19" x14ac:dyDescent="0.35">
      <c r="B343" s="461" t="s">
        <v>105</v>
      </c>
      <c r="C343" s="395">
        <v>1300</v>
      </c>
      <c r="D343" s="157" t="s">
        <v>151</v>
      </c>
      <c r="E343" s="289" t="s">
        <v>41</v>
      </c>
      <c r="F343" s="270" t="s">
        <v>6</v>
      </c>
      <c r="G343" s="79"/>
      <c r="H343" s="5">
        <v>60</v>
      </c>
      <c r="I343" s="5">
        <v>90</v>
      </c>
      <c r="J343" s="5">
        <v>126</v>
      </c>
      <c r="K343" s="5">
        <v>160</v>
      </c>
      <c r="L343" s="95">
        <v>56</v>
      </c>
      <c r="M343" s="453">
        <v>3</v>
      </c>
      <c r="N343" s="106">
        <f>SUM(H343:$L343)</f>
        <v>492</v>
      </c>
      <c r="O343" s="201">
        <f>(H343/10)+(I343/10)+(J343/9)+(K343/8)+(L343/7)+(M343)</f>
        <v>60</v>
      </c>
      <c r="P343" s="218" t="str">
        <f t="shared" si="73"/>
        <v>NO</v>
      </c>
      <c r="Q343" s="130" t="str">
        <f t="shared" si="74"/>
        <v/>
      </c>
      <c r="R343" s="458" t="str">
        <f t="shared" si="75"/>
        <v xml:space="preserve"> </v>
      </c>
      <c r="S343" s="531"/>
    </row>
    <row r="344" spans="1:19" x14ac:dyDescent="0.35">
      <c r="B344" s="461"/>
      <c r="C344" s="395">
        <v>1314</v>
      </c>
      <c r="D344" s="157" t="s">
        <v>150</v>
      </c>
      <c r="E344" s="289" t="s">
        <v>44</v>
      </c>
      <c r="F344" s="270" t="s">
        <v>6</v>
      </c>
      <c r="G344" s="79"/>
      <c r="H344" s="5">
        <v>50</v>
      </c>
      <c r="I344" s="5">
        <v>140</v>
      </c>
      <c r="J344" s="5">
        <v>144</v>
      </c>
      <c r="K344" s="5">
        <v>120</v>
      </c>
      <c r="L344" s="95">
        <v>35</v>
      </c>
      <c r="M344" s="453">
        <v>5</v>
      </c>
      <c r="N344" s="106">
        <f>SUM(H344:$L344)</f>
        <v>489</v>
      </c>
      <c r="O344" s="201">
        <f>(H344/10)+(I344/10)+(J344/9)+(K344/8)+(L344/7)+(M344)</f>
        <v>60</v>
      </c>
      <c r="P344" s="218" t="str">
        <f t="shared" si="73"/>
        <v>NO</v>
      </c>
      <c r="Q344" s="130" t="str">
        <f t="shared" si="74"/>
        <v/>
      </c>
      <c r="R344" s="458" t="str">
        <f t="shared" si="75"/>
        <v xml:space="preserve"> </v>
      </c>
      <c r="S344" s="531"/>
    </row>
    <row r="345" spans="1:19" x14ac:dyDescent="0.35">
      <c r="B345" s="461"/>
      <c r="C345" s="395">
        <v>1268</v>
      </c>
      <c r="D345" s="157" t="s">
        <v>119</v>
      </c>
      <c r="E345" s="289" t="s">
        <v>44</v>
      </c>
      <c r="F345" s="270" t="s">
        <v>6</v>
      </c>
      <c r="G345" s="79"/>
      <c r="H345" s="5">
        <v>40</v>
      </c>
      <c r="I345" s="5">
        <v>80</v>
      </c>
      <c r="J345" s="5">
        <v>180</v>
      </c>
      <c r="K345" s="5">
        <v>136</v>
      </c>
      <c r="L345" s="95">
        <v>42</v>
      </c>
      <c r="M345" s="453">
        <v>5</v>
      </c>
      <c r="N345" s="106">
        <f>SUM(H345:$L345)</f>
        <v>478</v>
      </c>
      <c r="O345" s="201">
        <f>(H345/10)+(I345/10)+(J345/9)+(K345/8)+(L345/7)+(M345)</f>
        <v>60</v>
      </c>
      <c r="P345" s="218" t="str">
        <f t="shared" si="73"/>
        <v>NO</v>
      </c>
      <c r="Q345" s="130" t="str">
        <f t="shared" si="74"/>
        <v/>
      </c>
      <c r="R345" s="458" t="str">
        <f t="shared" si="75"/>
        <v xml:space="preserve"> </v>
      </c>
      <c r="S345" s="531"/>
    </row>
    <row r="346" spans="1:19" hidden="1" x14ac:dyDescent="0.35">
      <c r="B346" s="461" t="s">
        <v>105</v>
      </c>
      <c r="C346" s="395">
        <v>1266</v>
      </c>
      <c r="D346" s="157" t="s">
        <v>185</v>
      </c>
      <c r="E346" s="289" t="s">
        <v>39</v>
      </c>
      <c r="F346" s="270" t="s">
        <v>6</v>
      </c>
      <c r="G346" s="79"/>
      <c r="H346" s="5"/>
      <c r="I346" s="5"/>
      <c r="J346" s="5"/>
      <c r="K346" s="5"/>
      <c r="L346" s="95"/>
      <c r="M346" s="453"/>
      <c r="N346" s="106">
        <f>SUM(H346:$L346)</f>
        <v>0</v>
      </c>
      <c r="O346" s="201">
        <f t="shared" si="76"/>
        <v>0</v>
      </c>
      <c r="P346" s="218" t="str">
        <f t="shared" si="73"/>
        <v>NO</v>
      </c>
      <c r="Q346" s="130" t="str">
        <f t="shared" si="74"/>
        <v/>
      </c>
      <c r="R346" s="458" t="str">
        <f t="shared" si="75"/>
        <v xml:space="preserve"> </v>
      </c>
      <c r="S346" s="531"/>
    </row>
    <row r="347" spans="1:19" ht="16" thickBot="1" x14ac:dyDescent="0.4">
      <c r="A347" s="449"/>
      <c r="B347" s="535" t="s">
        <v>105</v>
      </c>
      <c r="C347" s="392">
        <v>1628</v>
      </c>
      <c r="D347" s="156" t="s">
        <v>117</v>
      </c>
      <c r="E347" s="288" t="s">
        <v>46</v>
      </c>
      <c r="F347" s="261" t="s">
        <v>6</v>
      </c>
      <c r="G347" s="594"/>
      <c r="H347" s="24">
        <v>80</v>
      </c>
      <c r="I347" s="24">
        <v>70</v>
      </c>
      <c r="J347" s="24">
        <v>189</v>
      </c>
      <c r="K347" s="24">
        <v>96</v>
      </c>
      <c r="L347" s="449">
        <v>42</v>
      </c>
      <c r="M347" s="31">
        <v>6</v>
      </c>
      <c r="N347" s="143">
        <f>SUM(H347:$L347)</f>
        <v>477</v>
      </c>
      <c r="O347" s="210">
        <f t="shared" si="76"/>
        <v>60</v>
      </c>
      <c r="P347" s="199" t="str">
        <f t="shared" si="73"/>
        <v>NO</v>
      </c>
      <c r="Q347" s="131" t="str">
        <f t="shared" si="74"/>
        <v/>
      </c>
      <c r="R347" s="401" t="str">
        <f t="shared" si="75"/>
        <v xml:space="preserve"> </v>
      </c>
      <c r="S347" s="531"/>
    </row>
    <row r="348" spans="1:19" ht="18.5" x14ac:dyDescent="0.35">
      <c r="B348" s="461" t="s">
        <v>105</v>
      </c>
      <c r="C348" s="469">
        <v>1569</v>
      </c>
      <c r="D348" s="157" t="s">
        <v>59</v>
      </c>
      <c r="E348" s="289" t="s">
        <v>44</v>
      </c>
      <c r="F348" s="270" t="s">
        <v>7</v>
      </c>
      <c r="G348" s="595"/>
      <c r="H348" s="135">
        <v>110</v>
      </c>
      <c r="I348" s="17">
        <v>140</v>
      </c>
      <c r="J348" s="17">
        <v>207</v>
      </c>
      <c r="K348" s="17">
        <v>88</v>
      </c>
      <c r="L348" s="681">
        <v>7</v>
      </c>
      <c r="M348" s="213"/>
      <c r="N348" s="105">
        <f>SUM(H348:$L348)</f>
        <v>552</v>
      </c>
      <c r="O348" s="335">
        <f t="shared" si="76"/>
        <v>60</v>
      </c>
      <c r="P348" s="552" t="str">
        <f t="shared" ref="P348:P369" si="77">IF(N348&gt;509,"Yes","NO")</f>
        <v>Yes</v>
      </c>
      <c r="Q348" s="580" t="str">
        <f t="shared" ref="Q348:Q353" si="78">IF(P348="yes","S","")</f>
        <v>S</v>
      </c>
      <c r="R348" s="444" t="str">
        <f t="shared" ref="R348:R383" si="79">IF(N348=0," ",IF(O348&lt;&gt;60,"ERROR!"," "))</f>
        <v xml:space="preserve"> </v>
      </c>
      <c r="S348" s="531"/>
    </row>
    <row r="349" spans="1:19" ht="18.5" x14ac:dyDescent="0.35">
      <c r="B349" s="461" t="s">
        <v>105</v>
      </c>
      <c r="C349" s="395">
        <v>1372</v>
      </c>
      <c r="D349" s="157" t="s">
        <v>75</v>
      </c>
      <c r="E349" s="289" t="s">
        <v>41</v>
      </c>
      <c r="F349" s="270" t="s">
        <v>7</v>
      </c>
      <c r="G349" s="595"/>
      <c r="H349" s="62">
        <v>110</v>
      </c>
      <c r="I349" s="5">
        <v>130</v>
      </c>
      <c r="J349" s="5">
        <v>225</v>
      </c>
      <c r="K349" s="5">
        <v>72</v>
      </c>
      <c r="L349" s="682">
        <v>14</v>
      </c>
      <c r="M349" s="213"/>
      <c r="N349" s="106">
        <f>SUM(H349:$L349)</f>
        <v>551</v>
      </c>
      <c r="O349" s="335">
        <f t="shared" si="76"/>
        <v>60</v>
      </c>
      <c r="P349" s="552" t="str">
        <f>IF(N349&gt;509,"Yes","NO")</f>
        <v>Yes</v>
      </c>
      <c r="Q349" s="580" t="str">
        <f t="shared" si="78"/>
        <v>S</v>
      </c>
      <c r="R349" s="398" t="str">
        <f t="shared" si="79"/>
        <v xml:space="preserve"> </v>
      </c>
      <c r="S349" s="531"/>
    </row>
    <row r="350" spans="1:19" x14ac:dyDescent="0.35">
      <c r="B350" s="461" t="s">
        <v>105</v>
      </c>
      <c r="C350" s="469">
        <v>13</v>
      </c>
      <c r="D350" s="157" t="s">
        <v>58</v>
      </c>
      <c r="E350" s="289" t="s">
        <v>41</v>
      </c>
      <c r="F350" s="268" t="s">
        <v>7</v>
      </c>
      <c r="G350" s="596"/>
      <c r="H350" s="51">
        <v>80</v>
      </c>
      <c r="I350" s="67">
        <v>180</v>
      </c>
      <c r="J350" s="67">
        <v>171</v>
      </c>
      <c r="K350" s="67">
        <v>80</v>
      </c>
      <c r="L350" s="683">
        <v>28</v>
      </c>
      <c r="M350" s="211">
        <v>1</v>
      </c>
      <c r="N350" s="106">
        <f>SUM(H350:$L350)</f>
        <v>539</v>
      </c>
      <c r="O350" s="125">
        <f t="shared" si="76"/>
        <v>60</v>
      </c>
      <c r="P350" s="579" t="str">
        <f t="shared" si="77"/>
        <v>Yes</v>
      </c>
      <c r="Q350" s="566" t="str">
        <f t="shared" si="78"/>
        <v>S</v>
      </c>
      <c r="R350" s="398" t="str">
        <f t="shared" si="79"/>
        <v xml:space="preserve"> </v>
      </c>
      <c r="S350" s="531"/>
    </row>
    <row r="351" spans="1:19" x14ac:dyDescent="0.35">
      <c r="B351" s="461" t="s">
        <v>105</v>
      </c>
      <c r="C351" s="469">
        <v>1041</v>
      </c>
      <c r="D351" s="157" t="s">
        <v>90</v>
      </c>
      <c r="E351" s="289" t="s">
        <v>46</v>
      </c>
      <c r="F351" s="268" t="s">
        <v>7</v>
      </c>
      <c r="G351" s="596"/>
      <c r="H351" s="51">
        <v>80</v>
      </c>
      <c r="I351" s="67">
        <v>170</v>
      </c>
      <c r="J351" s="67">
        <v>198</v>
      </c>
      <c r="K351" s="67">
        <v>64</v>
      </c>
      <c r="L351" s="683">
        <v>21</v>
      </c>
      <c r="M351" s="211">
        <v>2</v>
      </c>
      <c r="N351" s="106">
        <f>SUM(H351:$L351)</f>
        <v>533</v>
      </c>
      <c r="O351" s="125">
        <f t="shared" si="76"/>
        <v>60</v>
      </c>
      <c r="P351" s="579" t="str">
        <f>IF(N351&gt;509,"Yes","NO")</f>
        <v>Yes</v>
      </c>
      <c r="Q351" s="566" t="str">
        <f t="shared" si="78"/>
        <v>S</v>
      </c>
      <c r="R351" s="398" t="str">
        <f>IF(N351=0," ",IF(O351&lt;&gt;60,"ERROR!"," "))</f>
        <v xml:space="preserve"> </v>
      </c>
      <c r="S351" s="531"/>
    </row>
    <row r="352" spans="1:19" x14ac:dyDescent="0.35">
      <c r="B352" s="461" t="s">
        <v>105</v>
      </c>
      <c r="C352" s="395">
        <v>1661</v>
      </c>
      <c r="D352" s="141" t="s">
        <v>172</v>
      </c>
      <c r="E352" s="287" t="s">
        <v>40</v>
      </c>
      <c r="F352" s="268" t="s">
        <v>7</v>
      </c>
      <c r="G352" s="562"/>
      <c r="H352" s="51">
        <v>90</v>
      </c>
      <c r="I352" s="52">
        <v>160</v>
      </c>
      <c r="J352" s="52">
        <v>162</v>
      </c>
      <c r="K352" s="52">
        <v>56</v>
      </c>
      <c r="L352" s="57">
        <v>56</v>
      </c>
      <c r="M352" s="211">
        <v>2</v>
      </c>
      <c r="N352" s="106">
        <f>SUM(H352:$L352)</f>
        <v>524</v>
      </c>
      <c r="O352" s="125">
        <f>(H352/10)+(I352/10)+(J352/9)+(K352/8)+(L352/7)+(M352)</f>
        <v>60</v>
      </c>
      <c r="P352" s="579" t="str">
        <f>IF(N352&gt;509,"Yes","NO")</f>
        <v>Yes</v>
      </c>
      <c r="Q352" s="566" t="str">
        <f t="shared" si="78"/>
        <v>S</v>
      </c>
      <c r="R352" s="398" t="str">
        <f>IF(N352=0," ",IF(O352&lt;&gt;60,"ERROR!"," "))</f>
        <v xml:space="preserve"> </v>
      </c>
      <c r="S352" s="531"/>
    </row>
    <row r="353" spans="2:19" x14ac:dyDescent="0.35">
      <c r="B353" s="461" t="s">
        <v>105</v>
      </c>
      <c r="C353" s="469">
        <v>1770</v>
      </c>
      <c r="D353" s="157" t="s">
        <v>199</v>
      </c>
      <c r="E353" s="289" t="s">
        <v>41</v>
      </c>
      <c r="F353" s="268" t="s">
        <v>7</v>
      </c>
      <c r="G353" s="596"/>
      <c r="H353" s="51">
        <v>70</v>
      </c>
      <c r="I353" s="67">
        <v>140</v>
      </c>
      <c r="J353" s="67">
        <v>180</v>
      </c>
      <c r="K353" s="67">
        <v>112</v>
      </c>
      <c r="L353" s="683">
        <v>21</v>
      </c>
      <c r="M353" s="211">
        <v>2</v>
      </c>
      <c r="N353" s="106">
        <f>SUM(H353:$L353)</f>
        <v>523</v>
      </c>
      <c r="O353" s="125">
        <f t="shared" si="76"/>
        <v>60</v>
      </c>
      <c r="P353" s="552" t="str">
        <f t="shared" si="77"/>
        <v>Yes</v>
      </c>
      <c r="Q353" s="566" t="str">
        <f t="shared" si="78"/>
        <v>S</v>
      </c>
      <c r="R353" s="398" t="str">
        <f t="shared" si="79"/>
        <v xml:space="preserve"> </v>
      </c>
      <c r="S353" s="531"/>
    </row>
    <row r="354" spans="2:19" x14ac:dyDescent="0.35">
      <c r="B354" s="461" t="s">
        <v>105</v>
      </c>
      <c r="C354" s="395">
        <v>1287</v>
      </c>
      <c r="D354" s="141" t="s">
        <v>134</v>
      </c>
      <c r="E354" s="287" t="s">
        <v>41</v>
      </c>
      <c r="F354" s="268" t="s">
        <v>7</v>
      </c>
      <c r="G354" s="596"/>
      <c r="H354" s="51">
        <v>140</v>
      </c>
      <c r="I354" s="52">
        <v>200</v>
      </c>
      <c r="J354" s="52">
        <v>162</v>
      </c>
      <c r="K354" s="52">
        <v>8</v>
      </c>
      <c r="L354" s="57">
        <v>7</v>
      </c>
      <c r="M354" s="211">
        <v>6</v>
      </c>
      <c r="N354" s="106">
        <f>SUM(H354:$L354)</f>
        <v>517</v>
      </c>
      <c r="O354" s="125">
        <f t="shared" si="76"/>
        <v>60</v>
      </c>
      <c r="P354" s="187" t="str">
        <f t="shared" si="77"/>
        <v>Yes</v>
      </c>
      <c r="Q354" s="195"/>
      <c r="R354" s="398" t="str">
        <f t="shared" si="79"/>
        <v xml:space="preserve"> </v>
      </c>
      <c r="S354" s="531"/>
    </row>
    <row r="355" spans="2:19" x14ac:dyDescent="0.35">
      <c r="B355" s="461" t="s">
        <v>105</v>
      </c>
      <c r="C355" s="395">
        <v>2105</v>
      </c>
      <c r="D355" s="141" t="s">
        <v>127</v>
      </c>
      <c r="E355" s="287" t="s">
        <v>43</v>
      </c>
      <c r="F355" s="268" t="s">
        <v>7</v>
      </c>
      <c r="G355" s="596"/>
      <c r="H355" s="51">
        <v>120</v>
      </c>
      <c r="I355" s="52">
        <v>110</v>
      </c>
      <c r="J355" s="52">
        <v>144</v>
      </c>
      <c r="K355" s="52">
        <v>112</v>
      </c>
      <c r="L355" s="57">
        <v>28</v>
      </c>
      <c r="M355" s="211">
        <v>3</v>
      </c>
      <c r="N355" s="106">
        <f>SUM(H355:$L355)</f>
        <v>514</v>
      </c>
      <c r="O355" s="125">
        <f t="shared" si="76"/>
        <v>60</v>
      </c>
      <c r="P355" s="187" t="str">
        <f t="shared" si="77"/>
        <v>Yes</v>
      </c>
      <c r="Q355" s="195"/>
      <c r="R355" s="398" t="str">
        <f t="shared" si="79"/>
        <v xml:space="preserve"> </v>
      </c>
      <c r="S355" s="531"/>
    </row>
    <row r="356" spans="2:19" x14ac:dyDescent="0.35">
      <c r="B356" s="461" t="s">
        <v>105</v>
      </c>
      <c r="C356" s="395">
        <v>1784</v>
      </c>
      <c r="D356" s="141" t="s">
        <v>207</v>
      </c>
      <c r="E356" s="287" t="s">
        <v>46</v>
      </c>
      <c r="F356" s="268" t="s">
        <v>7</v>
      </c>
      <c r="G356" s="596"/>
      <c r="H356" s="51">
        <v>110</v>
      </c>
      <c r="I356" s="52">
        <v>110</v>
      </c>
      <c r="J356" s="52">
        <v>189</v>
      </c>
      <c r="K356" s="52">
        <v>64</v>
      </c>
      <c r="L356" s="57">
        <v>35</v>
      </c>
      <c r="M356" s="211">
        <v>4</v>
      </c>
      <c r="N356" s="106">
        <f>SUM(H356:$L356)</f>
        <v>508</v>
      </c>
      <c r="O356" s="125">
        <f t="shared" si="76"/>
        <v>60</v>
      </c>
      <c r="P356" s="187" t="str">
        <f t="shared" si="77"/>
        <v>NO</v>
      </c>
      <c r="Q356" s="195"/>
      <c r="R356" s="398" t="str">
        <f t="shared" si="79"/>
        <v xml:space="preserve"> </v>
      </c>
      <c r="S356" s="531"/>
    </row>
    <row r="357" spans="2:19" x14ac:dyDescent="0.35">
      <c r="B357" s="461" t="s">
        <v>105</v>
      </c>
      <c r="C357" s="395">
        <v>638</v>
      </c>
      <c r="D357" s="141" t="s">
        <v>115</v>
      </c>
      <c r="E357" s="287" t="s">
        <v>49</v>
      </c>
      <c r="F357" s="268" t="s">
        <v>7</v>
      </c>
      <c r="G357" s="596"/>
      <c r="H357" s="51">
        <v>60</v>
      </c>
      <c r="I357" s="52">
        <v>130</v>
      </c>
      <c r="J357" s="52">
        <v>162</v>
      </c>
      <c r="K357" s="52">
        <v>120</v>
      </c>
      <c r="L357" s="57">
        <v>35</v>
      </c>
      <c r="M357" s="684">
        <v>3</v>
      </c>
      <c r="N357" s="106">
        <f>SUM(H357:$L357)</f>
        <v>507</v>
      </c>
      <c r="O357" s="125">
        <f t="shared" si="76"/>
        <v>60</v>
      </c>
      <c r="P357" s="187" t="str">
        <f t="shared" si="77"/>
        <v>NO</v>
      </c>
      <c r="Q357" s="195"/>
      <c r="R357" s="398" t="str">
        <f t="shared" si="79"/>
        <v xml:space="preserve"> </v>
      </c>
      <c r="S357" s="531"/>
    </row>
    <row r="358" spans="2:19" x14ac:dyDescent="0.35">
      <c r="B358" s="461" t="s">
        <v>105</v>
      </c>
      <c r="C358" s="395">
        <v>1233</v>
      </c>
      <c r="D358" s="141" t="s">
        <v>126</v>
      </c>
      <c r="E358" s="287" t="s">
        <v>43</v>
      </c>
      <c r="F358" s="268" t="s">
        <v>7</v>
      </c>
      <c r="G358" s="596"/>
      <c r="H358" s="51">
        <v>80</v>
      </c>
      <c r="I358" s="52">
        <v>80</v>
      </c>
      <c r="J358" s="52">
        <v>162</v>
      </c>
      <c r="K358" s="52">
        <v>152</v>
      </c>
      <c r="L358" s="57">
        <v>28</v>
      </c>
      <c r="M358" s="211">
        <v>3</v>
      </c>
      <c r="N358" s="106">
        <f>SUM(H358:$L358)</f>
        <v>502</v>
      </c>
      <c r="O358" s="125">
        <f t="shared" si="76"/>
        <v>60</v>
      </c>
      <c r="P358" s="187" t="str">
        <f t="shared" si="77"/>
        <v>NO</v>
      </c>
      <c r="Q358" s="195" t="str">
        <f t="shared" ref="Q358:Q369" si="80">IF(P358="yes","S","")</f>
        <v/>
      </c>
      <c r="R358" s="398" t="str">
        <f t="shared" si="79"/>
        <v xml:space="preserve"> </v>
      </c>
      <c r="S358" s="531"/>
    </row>
    <row r="359" spans="2:19" x14ac:dyDescent="0.35">
      <c r="B359" s="461" t="s">
        <v>105</v>
      </c>
      <c r="C359" s="395">
        <v>1799</v>
      </c>
      <c r="D359" s="141" t="s">
        <v>194</v>
      </c>
      <c r="E359" s="287" t="s">
        <v>46</v>
      </c>
      <c r="F359" s="268" t="s">
        <v>7</v>
      </c>
      <c r="G359" s="596"/>
      <c r="H359" s="51">
        <v>70</v>
      </c>
      <c r="I359" s="52">
        <v>70</v>
      </c>
      <c r="J359" s="52">
        <v>207</v>
      </c>
      <c r="K359" s="52">
        <v>104</v>
      </c>
      <c r="L359" s="57">
        <v>49</v>
      </c>
      <c r="M359" s="211">
        <v>3</v>
      </c>
      <c r="N359" s="106">
        <f>SUM(H359:$L359)</f>
        <v>500</v>
      </c>
      <c r="O359" s="125">
        <f t="shared" si="76"/>
        <v>60</v>
      </c>
      <c r="P359" s="187" t="str">
        <f t="shared" si="77"/>
        <v>NO</v>
      </c>
      <c r="Q359" s="195" t="str">
        <f t="shared" si="80"/>
        <v/>
      </c>
      <c r="R359" s="398" t="str">
        <f t="shared" si="79"/>
        <v xml:space="preserve"> </v>
      </c>
      <c r="S359" s="531"/>
    </row>
    <row r="360" spans="2:19" x14ac:dyDescent="0.35">
      <c r="B360" s="461" t="s">
        <v>105</v>
      </c>
      <c r="C360" s="395">
        <v>1050</v>
      </c>
      <c r="D360" s="141" t="s">
        <v>184</v>
      </c>
      <c r="E360" s="287" t="s">
        <v>44</v>
      </c>
      <c r="F360" s="268" t="s">
        <v>7</v>
      </c>
      <c r="G360" s="596"/>
      <c r="H360" s="51">
        <v>40</v>
      </c>
      <c r="I360" s="52">
        <v>60</v>
      </c>
      <c r="J360" s="52">
        <v>198</v>
      </c>
      <c r="K360" s="52">
        <v>144</v>
      </c>
      <c r="L360" s="57">
        <v>56</v>
      </c>
      <c r="M360" s="211">
        <v>2</v>
      </c>
      <c r="N360" s="106">
        <f>SUM(H360:$L360)</f>
        <v>498</v>
      </c>
      <c r="O360" s="125">
        <f t="shared" si="76"/>
        <v>60</v>
      </c>
      <c r="P360" s="187" t="str">
        <f t="shared" si="77"/>
        <v>NO</v>
      </c>
      <c r="Q360" s="195" t="str">
        <f t="shared" si="80"/>
        <v/>
      </c>
      <c r="R360" s="398" t="str">
        <f t="shared" si="79"/>
        <v xml:space="preserve"> </v>
      </c>
      <c r="S360" s="531"/>
    </row>
    <row r="361" spans="2:19" x14ac:dyDescent="0.35">
      <c r="B361" s="461" t="s">
        <v>105</v>
      </c>
      <c r="C361" s="395">
        <v>1476</v>
      </c>
      <c r="D361" s="141" t="s">
        <v>74</v>
      </c>
      <c r="E361" s="287" t="s">
        <v>41</v>
      </c>
      <c r="F361" s="268" t="s">
        <v>7</v>
      </c>
      <c r="G361" s="596"/>
      <c r="H361" s="51">
        <v>50</v>
      </c>
      <c r="I361" s="52">
        <v>120</v>
      </c>
      <c r="J361" s="52">
        <v>180</v>
      </c>
      <c r="K361" s="52">
        <v>112</v>
      </c>
      <c r="L361" s="57">
        <v>35</v>
      </c>
      <c r="M361" s="211">
        <v>4</v>
      </c>
      <c r="N361" s="106">
        <f>SUM(H361:$L361)</f>
        <v>497</v>
      </c>
      <c r="O361" s="125">
        <f t="shared" si="76"/>
        <v>60</v>
      </c>
      <c r="P361" s="187" t="str">
        <f t="shared" si="77"/>
        <v>NO</v>
      </c>
      <c r="Q361" s="195" t="str">
        <f t="shared" si="80"/>
        <v/>
      </c>
      <c r="R361" s="398" t="str">
        <f t="shared" si="79"/>
        <v xml:space="preserve"> </v>
      </c>
      <c r="S361" s="531"/>
    </row>
    <row r="362" spans="2:19" x14ac:dyDescent="0.35">
      <c r="B362" s="461" t="s">
        <v>105</v>
      </c>
      <c r="C362" s="395">
        <v>1065</v>
      </c>
      <c r="D362" s="141" t="s">
        <v>82</v>
      </c>
      <c r="E362" s="287" t="s">
        <v>46</v>
      </c>
      <c r="F362" s="268" t="s">
        <v>7</v>
      </c>
      <c r="G362" s="596"/>
      <c r="H362" s="51">
        <v>90</v>
      </c>
      <c r="I362" s="52">
        <v>60</v>
      </c>
      <c r="J362" s="52">
        <v>207</v>
      </c>
      <c r="K362" s="52">
        <v>112</v>
      </c>
      <c r="L362" s="57">
        <v>28</v>
      </c>
      <c r="M362" s="211">
        <v>4</v>
      </c>
      <c r="N362" s="106">
        <f>SUM(H362:$L362)</f>
        <v>497</v>
      </c>
      <c r="O362" s="125">
        <f t="shared" si="76"/>
        <v>60</v>
      </c>
      <c r="P362" s="187" t="str">
        <f t="shared" si="77"/>
        <v>NO</v>
      </c>
      <c r="Q362" s="195" t="str">
        <f t="shared" si="80"/>
        <v/>
      </c>
      <c r="R362" s="398" t="str">
        <f t="shared" si="79"/>
        <v xml:space="preserve"> </v>
      </c>
      <c r="S362" s="531"/>
    </row>
    <row r="363" spans="2:19" x14ac:dyDescent="0.35">
      <c r="B363" s="461" t="s">
        <v>105</v>
      </c>
      <c r="C363" s="395">
        <v>2218</v>
      </c>
      <c r="D363" s="141" t="s">
        <v>120</v>
      </c>
      <c r="E363" s="287" t="s">
        <v>41</v>
      </c>
      <c r="F363" s="268" t="s">
        <v>7</v>
      </c>
      <c r="G363" s="596"/>
      <c r="H363" s="51">
        <v>70</v>
      </c>
      <c r="I363" s="52">
        <v>60</v>
      </c>
      <c r="J363" s="52">
        <v>189</v>
      </c>
      <c r="K363" s="52">
        <v>120</v>
      </c>
      <c r="L363" s="57">
        <v>56</v>
      </c>
      <c r="M363" s="211">
        <v>3</v>
      </c>
      <c r="N363" s="106">
        <f>SUM(H363:$L363)</f>
        <v>495</v>
      </c>
      <c r="O363" s="125">
        <f>(H363/10)+(I363/10)+(J363/9)+(K363/8)+(L363/7)+(M363)</f>
        <v>60</v>
      </c>
      <c r="P363" s="187" t="str">
        <f>IF(N363&gt;509,"Yes","NO")</f>
        <v>NO</v>
      </c>
      <c r="Q363" s="195" t="str">
        <f>IF(P363="yes","S","")</f>
        <v/>
      </c>
      <c r="R363" s="398" t="str">
        <f>IF(N363=0," ",IF(O363&lt;&gt;60,"ERROR!"," "))</f>
        <v xml:space="preserve"> </v>
      </c>
      <c r="S363" s="531"/>
    </row>
    <row r="364" spans="2:19" x14ac:dyDescent="0.35">
      <c r="B364" s="461" t="s">
        <v>105</v>
      </c>
      <c r="C364" s="395">
        <v>1143</v>
      </c>
      <c r="D364" s="141" t="s">
        <v>180</v>
      </c>
      <c r="E364" s="287" t="s">
        <v>44</v>
      </c>
      <c r="F364" s="268" t="s">
        <v>7</v>
      </c>
      <c r="G364" s="596"/>
      <c r="H364" s="51">
        <v>60</v>
      </c>
      <c r="I364" s="52">
        <v>80</v>
      </c>
      <c r="J364" s="52">
        <v>180</v>
      </c>
      <c r="K364" s="52">
        <v>112</v>
      </c>
      <c r="L364" s="57">
        <v>63</v>
      </c>
      <c r="M364" s="211">
        <v>3</v>
      </c>
      <c r="N364" s="106">
        <f>SUM(H364:$L364)</f>
        <v>495</v>
      </c>
      <c r="O364" s="125">
        <f t="shared" si="76"/>
        <v>60</v>
      </c>
      <c r="P364" s="187" t="str">
        <f t="shared" si="77"/>
        <v>NO</v>
      </c>
      <c r="Q364" s="195" t="str">
        <f t="shared" si="80"/>
        <v/>
      </c>
      <c r="R364" s="398" t="str">
        <f t="shared" si="79"/>
        <v xml:space="preserve"> </v>
      </c>
      <c r="S364" s="531"/>
    </row>
    <row r="365" spans="2:19" x14ac:dyDescent="0.35">
      <c r="B365" s="461" t="s">
        <v>105</v>
      </c>
      <c r="C365" s="395">
        <v>1051</v>
      </c>
      <c r="D365" s="141" t="s">
        <v>142</v>
      </c>
      <c r="E365" s="287" t="s">
        <v>44</v>
      </c>
      <c r="F365" s="268" t="s">
        <v>7</v>
      </c>
      <c r="G365" s="596"/>
      <c r="H365" s="51">
        <v>90</v>
      </c>
      <c r="I365" s="52">
        <v>100</v>
      </c>
      <c r="J365" s="52">
        <v>225</v>
      </c>
      <c r="K365" s="52">
        <v>32</v>
      </c>
      <c r="L365" s="57">
        <v>42</v>
      </c>
      <c r="M365" s="211">
        <v>6</v>
      </c>
      <c r="N365" s="106">
        <f>SUM(H365:$L365)</f>
        <v>489</v>
      </c>
      <c r="O365" s="125">
        <f t="shared" si="76"/>
        <v>60</v>
      </c>
      <c r="P365" s="187" t="str">
        <f t="shared" si="77"/>
        <v>NO</v>
      </c>
      <c r="Q365" s="195" t="str">
        <f t="shared" si="80"/>
        <v/>
      </c>
      <c r="R365" s="398" t="str">
        <f>IF(N365=0," ",IF(O365&lt;&gt;60,"ERROR!"," "))</f>
        <v xml:space="preserve"> </v>
      </c>
      <c r="S365" s="531"/>
    </row>
    <row r="366" spans="2:19" x14ac:dyDescent="0.35">
      <c r="B366" s="461" t="s">
        <v>105</v>
      </c>
      <c r="C366" s="395">
        <v>1618</v>
      </c>
      <c r="D366" s="141" t="s">
        <v>69</v>
      </c>
      <c r="E366" s="287" t="s">
        <v>43</v>
      </c>
      <c r="F366" s="268" t="s">
        <v>7</v>
      </c>
      <c r="G366" s="596"/>
      <c r="H366" s="51">
        <v>80</v>
      </c>
      <c r="I366" s="52">
        <v>60</v>
      </c>
      <c r="J366" s="52">
        <v>171</v>
      </c>
      <c r="K366" s="52">
        <v>136</v>
      </c>
      <c r="L366" s="57">
        <v>42</v>
      </c>
      <c r="M366" s="211">
        <v>4</v>
      </c>
      <c r="N366" s="106">
        <f>SUM(H366:$L366)</f>
        <v>489</v>
      </c>
      <c r="O366" s="125">
        <f t="shared" si="76"/>
        <v>60</v>
      </c>
      <c r="P366" s="187" t="str">
        <f t="shared" si="77"/>
        <v>NO</v>
      </c>
      <c r="Q366" s="195" t="str">
        <f t="shared" si="80"/>
        <v/>
      </c>
      <c r="R366" s="398" t="str">
        <f t="shared" si="79"/>
        <v xml:space="preserve"> </v>
      </c>
      <c r="S366" s="531"/>
    </row>
    <row r="367" spans="2:19" hidden="1" x14ac:dyDescent="0.35">
      <c r="B367" s="461" t="s">
        <v>105</v>
      </c>
      <c r="C367" s="395">
        <v>90</v>
      </c>
      <c r="D367" s="141" t="s">
        <v>181</v>
      </c>
      <c r="E367" s="287" t="s">
        <v>42</v>
      </c>
      <c r="F367" s="268" t="s">
        <v>7</v>
      </c>
      <c r="G367" s="596"/>
      <c r="H367" s="51"/>
      <c r="I367" s="52"/>
      <c r="J367" s="52"/>
      <c r="K367" s="52"/>
      <c r="L367" s="57"/>
      <c r="M367" s="211"/>
      <c r="N367" s="106">
        <f>SUM(H367:$L367)</f>
        <v>0</v>
      </c>
      <c r="O367" s="125">
        <f t="shared" si="76"/>
        <v>0</v>
      </c>
      <c r="P367" s="187" t="str">
        <f t="shared" si="77"/>
        <v>NO</v>
      </c>
      <c r="Q367" s="195" t="str">
        <f t="shared" si="80"/>
        <v/>
      </c>
      <c r="R367" s="398" t="str">
        <f t="shared" si="79"/>
        <v xml:space="preserve"> </v>
      </c>
      <c r="S367" s="531"/>
    </row>
    <row r="368" spans="2:19" hidden="1" x14ac:dyDescent="0.35">
      <c r="B368" s="461" t="s">
        <v>105</v>
      </c>
      <c r="C368" s="395">
        <v>169</v>
      </c>
      <c r="D368" s="141" t="s">
        <v>116</v>
      </c>
      <c r="E368" s="287" t="s">
        <v>41</v>
      </c>
      <c r="F368" s="268" t="s">
        <v>7</v>
      </c>
      <c r="G368" s="596"/>
      <c r="H368" s="51"/>
      <c r="I368" s="52"/>
      <c r="J368" s="52"/>
      <c r="K368" s="52"/>
      <c r="L368" s="57"/>
      <c r="M368" s="211"/>
      <c r="N368" s="106">
        <f>SUM(H368:$L368)</f>
        <v>0</v>
      </c>
      <c r="O368" s="125">
        <f t="shared" si="76"/>
        <v>0</v>
      </c>
      <c r="P368" s="187" t="str">
        <f t="shared" si="77"/>
        <v>NO</v>
      </c>
      <c r="Q368" s="195" t="str">
        <f t="shared" si="80"/>
        <v/>
      </c>
      <c r="R368" s="398" t="str">
        <f>IF(N368=0," ",IF(O368&lt;&gt;60,"ERROR!"," "))</f>
        <v xml:space="preserve"> </v>
      </c>
      <c r="S368" s="531"/>
    </row>
    <row r="369" spans="2:19" x14ac:dyDescent="0.35">
      <c r="B369" s="461" t="s">
        <v>105</v>
      </c>
      <c r="C369" s="395">
        <v>1036</v>
      </c>
      <c r="D369" s="141" t="s">
        <v>187</v>
      </c>
      <c r="E369" s="287" t="s">
        <v>43</v>
      </c>
      <c r="F369" s="268" t="s">
        <v>7</v>
      </c>
      <c r="G369" s="596"/>
      <c r="H369" s="51">
        <v>40</v>
      </c>
      <c r="I369" s="52">
        <v>80</v>
      </c>
      <c r="J369" s="52">
        <v>216</v>
      </c>
      <c r="K369" s="52">
        <v>88</v>
      </c>
      <c r="L369" s="57">
        <v>63</v>
      </c>
      <c r="M369" s="211">
        <v>4</v>
      </c>
      <c r="N369" s="106">
        <f>SUM(H369:$L369)</f>
        <v>487</v>
      </c>
      <c r="O369" s="125">
        <f t="shared" si="76"/>
        <v>60</v>
      </c>
      <c r="P369" s="187" t="str">
        <f t="shared" si="77"/>
        <v>NO</v>
      </c>
      <c r="Q369" s="195" t="str">
        <f t="shared" si="80"/>
        <v/>
      </c>
      <c r="R369" s="398" t="str">
        <f t="shared" si="79"/>
        <v xml:space="preserve"> </v>
      </c>
      <c r="S369" s="531"/>
    </row>
    <row r="370" spans="2:19" x14ac:dyDescent="0.35">
      <c r="B370" s="461" t="s">
        <v>105</v>
      </c>
      <c r="C370" s="395">
        <v>2786</v>
      </c>
      <c r="D370" s="141" t="s">
        <v>70</v>
      </c>
      <c r="E370" s="287" t="s">
        <v>49</v>
      </c>
      <c r="F370" s="268" t="s">
        <v>7</v>
      </c>
      <c r="G370" s="596"/>
      <c r="H370" s="51">
        <v>10</v>
      </c>
      <c r="I370" s="52">
        <v>150</v>
      </c>
      <c r="J370" s="52">
        <v>144</v>
      </c>
      <c r="K370" s="52">
        <v>120</v>
      </c>
      <c r="L370" s="57">
        <v>63</v>
      </c>
      <c r="M370" s="211">
        <v>4</v>
      </c>
      <c r="N370" s="106">
        <f>SUM(H370:$L370)</f>
        <v>487</v>
      </c>
      <c r="O370" s="125">
        <f t="shared" ref="O370:O376" si="81">(H370/10)+(I370/10)+(J370/9)+(K370/8)+(L370/7)+(M370)</f>
        <v>60</v>
      </c>
      <c r="P370" s="645" t="str">
        <f t="shared" ref="P370:P377" si="82">IF(N370&gt;509,"Yes","NO")</f>
        <v>NO</v>
      </c>
      <c r="Q370" s="521" t="str">
        <f t="shared" ref="Q370:Q376" si="83">IF(P370="yes","S","")</f>
        <v/>
      </c>
      <c r="R370" s="398" t="str">
        <f t="shared" si="79"/>
        <v xml:space="preserve"> </v>
      </c>
      <c r="S370" s="531"/>
    </row>
    <row r="371" spans="2:19" x14ac:dyDescent="0.35">
      <c r="B371" s="461" t="s">
        <v>105</v>
      </c>
      <c r="C371" s="395">
        <v>1118</v>
      </c>
      <c r="D371" s="141" t="s">
        <v>182</v>
      </c>
      <c r="E371" s="287" t="s">
        <v>48</v>
      </c>
      <c r="F371" s="268" t="s">
        <v>7</v>
      </c>
      <c r="G371" s="596"/>
      <c r="H371" s="51">
        <v>30</v>
      </c>
      <c r="I371" s="52">
        <v>80</v>
      </c>
      <c r="J371" s="52">
        <v>216</v>
      </c>
      <c r="K371" s="52">
        <v>96</v>
      </c>
      <c r="L371" s="57">
        <v>63</v>
      </c>
      <c r="M371" s="211">
        <v>4</v>
      </c>
      <c r="N371" s="106">
        <f>SUM(H371:$L371)</f>
        <v>485</v>
      </c>
      <c r="O371" s="125">
        <f t="shared" si="81"/>
        <v>60</v>
      </c>
      <c r="P371" s="187" t="str">
        <f t="shared" si="82"/>
        <v>NO</v>
      </c>
      <c r="Q371" s="195" t="str">
        <f t="shared" si="83"/>
        <v/>
      </c>
      <c r="R371" s="398" t="str">
        <f t="shared" si="79"/>
        <v xml:space="preserve"> </v>
      </c>
      <c r="S371" s="531"/>
    </row>
    <row r="372" spans="2:19" x14ac:dyDescent="0.35">
      <c r="B372" s="461" t="s">
        <v>105</v>
      </c>
      <c r="C372" s="395">
        <v>1054</v>
      </c>
      <c r="D372" s="141" t="s">
        <v>144</v>
      </c>
      <c r="E372" s="287" t="s">
        <v>44</v>
      </c>
      <c r="F372" s="268" t="s">
        <v>7</v>
      </c>
      <c r="G372" s="596"/>
      <c r="H372" s="51">
        <v>60</v>
      </c>
      <c r="I372" s="52">
        <v>40</v>
      </c>
      <c r="J372" s="52">
        <v>144</v>
      </c>
      <c r="K372" s="52">
        <v>96</v>
      </c>
      <c r="L372" s="57">
        <v>70</v>
      </c>
      <c r="M372" s="211">
        <v>12</v>
      </c>
      <c r="N372" s="106">
        <f>SUM(H372:$L372)</f>
        <v>410</v>
      </c>
      <c r="O372" s="125">
        <f t="shared" si="81"/>
        <v>60</v>
      </c>
      <c r="P372" s="187" t="str">
        <f t="shared" si="82"/>
        <v>NO</v>
      </c>
      <c r="Q372" s="195" t="str">
        <f t="shared" si="83"/>
        <v/>
      </c>
      <c r="R372" s="398" t="str">
        <f t="shared" si="79"/>
        <v xml:space="preserve"> </v>
      </c>
      <c r="S372" s="531"/>
    </row>
    <row r="373" spans="2:19" x14ac:dyDescent="0.35">
      <c r="B373" s="461" t="s">
        <v>105</v>
      </c>
      <c r="C373" s="395">
        <v>1225</v>
      </c>
      <c r="D373" s="141" t="s">
        <v>80</v>
      </c>
      <c r="E373" s="287" t="s">
        <v>49</v>
      </c>
      <c r="F373" s="268" t="s">
        <v>7</v>
      </c>
      <c r="G373" s="596"/>
      <c r="H373" s="51">
        <v>50</v>
      </c>
      <c r="I373" s="52">
        <v>70</v>
      </c>
      <c r="J373" s="52">
        <v>126</v>
      </c>
      <c r="K373" s="52">
        <v>104</v>
      </c>
      <c r="L373" s="57">
        <v>56</v>
      </c>
      <c r="M373" s="211">
        <v>13</v>
      </c>
      <c r="N373" s="106">
        <f>SUM(H373:$L373)</f>
        <v>406</v>
      </c>
      <c r="O373" s="125">
        <f t="shared" si="81"/>
        <v>60</v>
      </c>
      <c r="P373" s="187" t="str">
        <f t="shared" si="82"/>
        <v>NO</v>
      </c>
      <c r="Q373" s="195" t="str">
        <f t="shared" si="83"/>
        <v/>
      </c>
      <c r="R373" s="398" t="str">
        <f t="shared" si="79"/>
        <v xml:space="preserve"> </v>
      </c>
      <c r="S373" s="531"/>
    </row>
    <row r="374" spans="2:19" x14ac:dyDescent="0.35">
      <c r="B374" s="461" t="s">
        <v>105</v>
      </c>
      <c r="C374" s="395">
        <v>1615</v>
      </c>
      <c r="D374" s="141" t="s">
        <v>146</v>
      </c>
      <c r="E374" s="287" t="s">
        <v>49</v>
      </c>
      <c r="F374" s="268" t="s">
        <v>7</v>
      </c>
      <c r="G374" s="596"/>
      <c r="H374" s="51">
        <v>40</v>
      </c>
      <c r="I374" s="52">
        <v>50</v>
      </c>
      <c r="J374" s="52">
        <v>108</v>
      </c>
      <c r="K374" s="52">
        <v>144</v>
      </c>
      <c r="L374" s="57">
        <v>63</v>
      </c>
      <c r="M374" s="211">
        <v>12</v>
      </c>
      <c r="N374" s="106">
        <f>SUM(H374:$L374)</f>
        <v>405</v>
      </c>
      <c r="O374" s="125">
        <f t="shared" si="81"/>
        <v>60</v>
      </c>
      <c r="P374" s="187" t="str">
        <f t="shared" si="82"/>
        <v>NO</v>
      </c>
      <c r="Q374" s="195" t="str">
        <f t="shared" si="83"/>
        <v/>
      </c>
      <c r="R374" s="398" t="str">
        <f t="shared" si="79"/>
        <v xml:space="preserve"> </v>
      </c>
      <c r="S374" s="531"/>
    </row>
    <row r="375" spans="2:19" hidden="1" x14ac:dyDescent="0.35">
      <c r="B375" s="461" t="s">
        <v>105</v>
      </c>
      <c r="C375" s="395">
        <v>1435</v>
      </c>
      <c r="D375" s="141" t="s">
        <v>71</v>
      </c>
      <c r="E375" s="287" t="s">
        <v>49</v>
      </c>
      <c r="F375" s="268" t="s">
        <v>7</v>
      </c>
      <c r="G375" s="596"/>
      <c r="H375" s="51"/>
      <c r="I375" s="52"/>
      <c r="J375" s="52"/>
      <c r="K375" s="52"/>
      <c r="L375" s="57"/>
      <c r="M375" s="211"/>
      <c r="N375" s="106">
        <f>SUM(H375:$L375)</f>
        <v>0</v>
      </c>
      <c r="O375" s="125">
        <f>(H375/10)+(I375/10)+(J375/9)+(K375/8)+(L375/7)+(M375)</f>
        <v>0</v>
      </c>
      <c r="P375" s="187" t="str">
        <f t="shared" si="82"/>
        <v>NO</v>
      </c>
      <c r="Q375" s="195" t="str">
        <f>IF(P375="yes","S","")</f>
        <v/>
      </c>
      <c r="R375" s="398" t="str">
        <f>IF(N375=0," ",IF(O375&lt;&gt;60,"ERROR!"," "))</f>
        <v xml:space="preserve"> </v>
      </c>
      <c r="S375" s="531"/>
    </row>
    <row r="376" spans="2:19" hidden="1" x14ac:dyDescent="0.35">
      <c r="B376" s="461" t="s">
        <v>105</v>
      </c>
      <c r="C376" s="395">
        <v>1624</v>
      </c>
      <c r="D376" s="141" t="s">
        <v>145</v>
      </c>
      <c r="E376" s="287" t="s">
        <v>49</v>
      </c>
      <c r="F376" s="268" t="s">
        <v>7</v>
      </c>
      <c r="G376" s="596"/>
      <c r="H376" s="51"/>
      <c r="I376" s="52"/>
      <c r="J376" s="52"/>
      <c r="K376" s="52"/>
      <c r="L376" s="57"/>
      <c r="M376" s="211"/>
      <c r="N376" s="106">
        <f>SUM(H376:$L376)</f>
        <v>0</v>
      </c>
      <c r="O376" s="125">
        <f t="shared" si="81"/>
        <v>0</v>
      </c>
      <c r="P376" s="187" t="str">
        <f t="shared" si="82"/>
        <v>NO</v>
      </c>
      <c r="Q376" s="195" t="str">
        <f t="shared" si="83"/>
        <v/>
      </c>
      <c r="R376" s="398" t="str">
        <f t="shared" si="79"/>
        <v xml:space="preserve"> </v>
      </c>
      <c r="S376" s="531"/>
    </row>
    <row r="377" spans="2:19" x14ac:dyDescent="0.35">
      <c r="B377" s="461" t="s">
        <v>105</v>
      </c>
      <c r="C377" s="395">
        <v>1264</v>
      </c>
      <c r="D377" s="141" t="s">
        <v>158</v>
      </c>
      <c r="E377" s="287" t="s">
        <v>41</v>
      </c>
      <c r="F377" s="268" t="s">
        <v>7</v>
      </c>
      <c r="G377" s="596"/>
      <c r="H377" s="51">
        <v>40</v>
      </c>
      <c r="I377" s="52">
        <v>80</v>
      </c>
      <c r="J377" s="52">
        <v>153</v>
      </c>
      <c r="K377" s="52">
        <v>96</v>
      </c>
      <c r="L377" s="57">
        <v>35</v>
      </c>
      <c r="M377" s="211">
        <v>14</v>
      </c>
      <c r="N377" s="106">
        <f>SUM(H377:$L377)</f>
        <v>404</v>
      </c>
      <c r="O377" s="125">
        <f t="shared" ref="O377:O383" si="84">(H377/10)+(I377/10)+(J377/9)+(K377/8)+(L377/7)+(M377)</f>
        <v>60</v>
      </c>
      <c r="P377" s="187" t="str">
        <f t="shared" si="82"/>
        <v>NO</v>
      </c>
      <c r="Q377" s="195" t="str">
        <f t="shared" ref="Q377:Q383" si="85">IF(P377="yes","S","")</f>
        <v/>
      </c>
      <c r="R377" s="398" t="str">
        <f t="shared" si="79"/>
        <v xml:space="preserve"> </v>
      </c>
      <c r="S377" s="531"/>
    </row>
    <row r="378" spans="2:19" x14ac:dyDescent="0.35">
      <c r="B378" s="461" t="s">
        <v>105</v>
      </c>
      <c r="C378" s="395">
        <v>1062</v>
      </c>
      <c r="D378" s="141" t="s">
        <v>171</v>
      </c>
      <c r="E378" s="287" t="s">
        <v>48</v>
      </c>
      <c r="F378" s="268" t="s">
        <v>7</v>
      </c>
      <c r="G378" s="596"/>
      <c r="H378" s="51">
        <v>30</v>
      </c>
      <c r="I378" s="52">
        <v>120</v>
      </c>
      <c r="J378" s="52">
        <v>144</v>
      </c>
      <c r="K378" s="52">
        <v>64</v>
      </c>
      <c r="L378" s="57">
        <v>28</v>
      </c>
      <c r="M378" s="211">
        <v>17</v>
      </c>
      <c r="N378" s="106">
        <f>SUM(H378:$L378)</f>
        <v>386</v>
      </c>
      <c r="O378" s="125">
        <f t="shared" si="84"/>
        <v>60</v>
      </c>
      <c r="P378" s="187" t="str">
        <f t="shared" ref="P378:P383" si="86">IF(N378&gt;509,"Yes","NO")</f>
        <v>NO</v>
      </c>
      <c r="Q378" s="195" t="str">
        <f t="shared" si="85"/>
        <v/>
      </c>
      <c r="R378" s="398" t="str">
        <f t="shared" si="79"/>
        <v xml:space="preserve"> </v>
      </c>
      <c r="S378" s="531"/>
    </row>
    <row r="379" spans="2:19" x14ac:dyDescent="0.35">
      <c r="B379" s="461" t="s">
        <v>105</v>
      </c>
      <c r="C379" s="395">
        <v>1782</v>
      </c>
      <c r="D379" s="141" t="s">
        <v>193</v>
      </c>
      <c r="E379" s="287" t="s">
        <v>46</v>
      </c>
      <c r="F379" s="268" t="s">
        <v>7</v>
      </c>
      <c r="G379" s="596"/>
      <c r="H379" s="51">
        <v>30</v>
      </c>
      <c r="I379" s="52">
        <v>50</v>
      </c>
      <c r="J379" s="52">
        <v>90</v>
      </c>
      <c r="K379" s="52">
        <v>160</v>
      </c>
      <c r="L379" s="57">
        <v>35</v>
      </c>
      <c r="M379" s="211">
        <v>17</v>
      </c>
      <c r="N379" s="106">
        <f>SUM(H379:$L379)</f>
        <v>365</v>
      </c>
      <c r="O379" s="125">
        <f t="shared" si="84"/>
        <v>60</v>
      </c>
      <c r="P379" s="187" t="str">
        <f t="shared" si="86"/>
        <v>NO</v>
      </c>
      <c r="Q379" s="195" t="str">
        <f t="shared" si="85"/>
        <v/>
      </c>
      <c r="R379" s="398" t="str">
        <f t="shared" si="79"/>
        <v xml:space="preserve"> </v>
      </c>
      <c r="S379" s="531"/>
    </row>
    <row r="380" spans="2:19" x14ac:dyDescent="0.35">
      <c r="B380" s="461" t="s">
        <v>105</v>
      </c>
      <c r="C380" s="395">
        <v>1048</v>
      </c>
      <c r="D380" s="141" t="s">
        <v>195</v>
      </c>
      <c r="E380" s="287" t="s">
        <v>48</v>
      </c>
      <c r="F380" s="268" t="s">
        <v>7</v>
      </c>
      <c r="G380" s="596"/>
      <c r="H380" s="51">
        <v>20</v>
      </c>
      <c r="I380" s="52">
        <v>20</v>
      </c>
      <c r="J380" s="52">
        <v>153</v>
      </c>
      <c r="K380" s="52">
        <v>72</v>
      </c>
      <c r="L380" s="57">
        <v>91</v>
      </c>
      <c r="M380" s="211">
        <v>17</v>
      </c>
      <c r="N380" s="106">
        <f>SUM(H380:$L380)</f>
        <v>356</v>
      </c>
      <c r="O380" s="125">
        <f t="shared" si="84"/>
        <v>60</v>
      </c>
      <c r="P380" s="187" t="str">
        <f t="shared" si="86"/>
        <v>NO</v>
      </c>
      <c r="Q380" s="195" t="str">
        <f t="shared" si="85"/>
        <v/>
      </c>
      <c r="R380" s="398" t="str">
        <f t="shared" si="79"/>
        <v xml:space="preserve"> </v>
      </c>
      <c r="S380" s="531"/>
    </row>
    <row r="381" spans="2:19" ht="16" thickBot="1" x14ac:dyDescent="0.4">
      <c r="B381" s="461"/>
      <c r="C381" s="395">
        <v>1765</v>
      </c>
      <c r="D381" s="141" t="s">
        <v>183</v>
      </c>
      <c r="E381" s="287" t="s">
        <v>44</v>
      </c>
      <c r="F381" s="268" t="s">
        <v>7</v>
      </c>
      <c r="G381" s="596"/>
      <c r="H381" s="51">
        <v>20</v>
      </c>
      <c r="I381" s="52">
        <v>20</v>
      </c>
      <c r="J381" s="52">
        <v>81</v>
      </c>
      <c r="K381" s="52">
        <v>120</v>
      </c>
      <c r="L381" s="57">
        <v>112</v>
      </c>
      <c r="M381" s="211">
        <v>16</v>
      </c>
      <c r="N381" s="106">
        <f>SUM(H381:$L381)</f>
        <v>353</v>
      </c>
      <c r="O381" s="125">
        <f>(H381/10)+(I381/10)+(J381/9)+(K381/8)+(L381/7)+(M381)</f>
        <v>60</v>
      </c>
      <c r="P381" s="187" t="str">
        <f t="shared" si="86"/>
        <v>NO</v>
      </c>
      <c r="Q381" s="195" t="str">
        <f>IF(P381="yes","S","")</f>
        <v/>
      </c>
      <c r="R381" s="398" t="str">
        <f>IF(N381=0," ",IF(O381&lt;&gt;60,"ERROR!"," "))</f>
        <v xml:space="preserve"> </v>
      </c>
      <c r="S381" s="531"/>
    </row>
    <row r="382" spans="2:19" hidden="1" x14ac:dyDescent="0.35">
      <c r="B382" s="461" t="s">
        <v>105</v>
      </c>
      <c r="C382" s="395">
        <v>1840</v>
      </c>
      <c r="D382" s="141" t="s">
        <v>190</v>
      </c>
      <c r="E382" s="287" t="s">
        <v>44</v>
      </c>
      <c r="F382" s="268" t="s">
        <v>7</v>
      </c>
      <c r="G382" s="596"/>
      <c r="H382" s="51"/>
      <c r="I382" s="52"/>
      <c r="J382" s="52"/>
      <c r="K382" s="52"/>
      <c r="L382" s="57"/>
      <c r="M382" s="211"/>
      <c r="N382" s="106">
        <f>SUM(H382:$L382)</f>
        <v>0</v>
      </c>
      <c r="O382" s="125">
        <f t="shared" si="84"/>
        <v>0</v>
      </c>
      <c r="P382" s="187" t="str">
        <f t="shared" si="86"/>
        <v>NO</v>
      </c>
      <c r="Q382" s="195" t="str">
        <f t="shared" si="85"/>
        <v/>
      </c>
      <c r="R382" s="398" t="str">
        <f t="shared" si="79"/>
        <v xml:space="preserve"> </v>
      </c>
      <c r="S382" s="531"/>
    </row>
    <row r="383" spans="2:19" ht="16" hidden="1" thickBot="1" x14ac:dyDescent="0.4">
      <c r="B383" s="461" t="s">
        <v>105</v>
      </c>
      <c r="C383" s="395">
        <v>1844</v>
      </c>
      <c r="D383" s="141" t="s">
        <v>201</v>
      </c>
      <c r="E383" s="287" t="s">
        <v>44</v>
      </c>
      <c r="F383" s="268" t="s">
        <v>7</v>
      </c>
      <c r="G383" s="597"/>
      <c r="H383" s="53"/>
      <c r="I383" s="54"/>
      <c r="J383" s="54"/>
      <c r="K383" s="54"/>
      <c r="L383" s="56"/>
      <c r="M383" s="212"/>
      <c r="N383" s="143">
        <f>SUM(H383:$L383)</f>
        <v>0</v>
      </c>
      <c r="O383" s="335">
        <f t="shared" si="84"/>
        <v>0</v>
      </c>
      <c r="P383" s="187" t="str">
        <f t="shared" si="86"/>
        <v>NO</v>
      </c>
      <c r="Q383" s="445" t="str">
        <f t="shared" si="85"/>
        <v/>
      </c>
      <c r="R383" s="379" t="str">
        <f t="shared" si="79"/>
        <v xml:space="preserve"> </v>
      </c>
      <c r="S383" s="531"/>
    </row>
    <row r="384" spans="2:19" ht="27" customHeight="1" thickBot="1" x14ac:dyDescent="0.4">
      <c r="C384" s="473">
        <f>COUNT(C306:C383)</f>
        <v>78</v>
      </c>
      <c r="D384" s="905" t="s">
        <v>22</v>
      </c>
      <c r="E384" s="906"/>
      <c r="F384" s="905" t="s">
        <v>81</v>
      </c>
      <c r="G384" s="907"/>
      <c r="H384" s="907"/>
      <c r="I384" s="907"/>
      <c r="J384" s="907"/>
      <c r="K384" s="907"/>
      <c r="L384" s="907"/>
      <c r="M384" s="907"/>
      <c r="N384" s="896"/>
      <c r="O384" s="907"/>
      <c r="P384" s="907"/>
      <c r="Q384" s="906"/>
    </row>
    <row r="386" spans="2:19" hidden="1" x14ac:dyDescent="0.35"/>
    <row r="387" spans="2:19" ht="30" hidden="1" customHeight="1" thickBot="1" x14ac:dyDescent="0.4">
      <c r="D387" s="995" t="s">
        <v>38</v>
      </c>
      <c r="E387" s="996"/>
      <c r="F387" s="996"/>
      <c r="G387" s="996"/>
      <c r="H387" s="996"/>
      <c r="I387" s="996"/>
      <c r="J387" s="996"/>
      <c r="K387" s="996"/>
      <c r="L387" s="996"/>
      <c r="M387" s="996"/>
      <c r="N387" s="997"/>
      <c r="O387" s="27"/>
    </row>
    <row r="388" spans="2:19" ht="31.5" hidden="1" thickBot="1" x14ac:dyDescent="0.4">
      <c r="C388" s="467" t="s">
        <v>1</v>
      </c>
      <c r="D388" s="363" t="s">
        <v>0</v>
      </c>
      <c r="E388" s="303" t="s">
        <v>37</v>
      </c>
      <c r="F388" s="276" t="s">
        <v>52</v>
      </c>
      <c r="G388" s="226" t="s">
        <v>21</v>
      </c>
      <c r="H388" s="45" t="s">
        <v>17</v>
      </c>
      <c r="I388" s="136">
        <v>10</v>
      </c>
      <c r="J388" s="136">
        <v>9</v>
      </c>
      <c r="K388" s="136">
        <v>8</v>
      </c>
      <c r="L388" s="55">
        <v>7</v>
      </c>
      <c r="M388" s="34">
        <v>0</v>
      </c>
      <c r="N388" s="44" t="s">
        <v>3</v>
      </c>
      <c r="O388" s="23" t="s">
        <v>18</v>
      </c>
      <c r="P388" s="151" t="s">
        <v>20</v>
      </c>
      <c r="Q388" s="41" t="s">
        <v>21</v>
      </c>
    </row>
    <row r="389" spans="2:19" hidden="1" x14ac:dyDescent="0.35">
      <c r="B389" s="228" t="s">
        <v>106</v>
      </c>
      <c r="C389" s="475"/>
      <c r="D389" s="68"/>
      <c r="E389" s="281"/>
      <c r="F389" s="273" t="s">
        <v>8</v>
      </c>
      <c r="G389" s="25"/>
      <c r="H389" s="17"/>
      <c r="I389" s="50"/>
      <c r="J389" s="50"/>
      <c r="K389" s="50"/>
      <c r="L389" s="39"/>
      <c r="M389" s="25"/>
      <c r="N389" s="154"/>
      <c r="O389" s="127">
        <f t="shared" ref="O389:O396" si="87">(H389/10)+(I389/10)+(J389/9)+(K389/8)+(L389/7)+(M389)</f>
        <v>0</v>
      </c>
      <c r="P389" s="968"/>
      <c r="Q389" s="969"/>
    </row>
    <row r="390" spans="2:19" ht="16" hidden="1" thickBot="1" x14ac:dyDescent="0.4">
      <c r="B390" s="228" t="s">
        <v>106</v>
      </c>
      <c r="C390" s="477"/>
      <c r="D390" s="495"/>
      <c r="E390" s="283"/>
      <c r="F390" s="272" t="s">
        <v>8</v>
      </c>
      <c r="G390" s="12"/>
      <c r="H390" s="19"/>
      <c r="I390" s="54"/>
      <c r="J390" s="54"/>
      <c r="K390" s="54"/>
      <c r="L390" s="38"/>
      <c r="M390" s="30"/>
      <c r="N390" s="110">
        <f t="shared" ref="N390:N396" si="88">SUM(H390:M390)</f>
        <v>0</v>
      </c>
      <c r="O390" s="85">
        <f t="shared" si="87"/>
        <v>0</v>
      </c>
      <c r="P390" s="970"/>
      <c r="Q390" s="971"/>
    </row>
    <row r="391" spans="2:19" ht="16" hidden="1" thickBot="1" x14ac:dyDescent="0.4">
      <c r="B391" s="228" t="s">
        <v>106</v>
      </c>
      <c r="C391" s="473"/>
      <c r="D391" s="495"/>
      <c r="E391" s="283"/>
      <c r="F391" s="256" t="s">
        <v>4</v>
      </c>
      <c r="G391" s="12"/>
      <c r="H391" s="19"/>
      <c r="I391" s="54"/>
      <c r="J391" s="54"/>
      <c r="K391" s="54"/>
      <c r="L391" s="38"/>
      <c r="M391" s="30"/>
      <c r="N391" s="104">
        <f>SUM(H391:L391)</f>
        <v>0</v>
      </c>
      <c r="O391" s="85">
        <f t="shared" si="87"/>
        <v>0</v>
      </c>
      <c r="P391" s="164" t="str">
        <f>IF(N391&gt;589,"Yes","NO")</f>
        <v>NO</v>
      </c>
      <c r="Q391" s="143" t="str">
        <f>IF(P392="yes","HM","")</f>
        <v/>
      </c>
    </row>
    <row r="392" spans="2:19" hidden="1" x14ac:dyDescent="0.35">
      <c r="B392" s="228" t="s">
        <v>106</v>
      </c>
      <c r="C392" s="478"/>
      <c r="D392" s="489"/>
      <c r="E392" s="98"/>
      <c r="F392" s="262" t="s">
        <v>5</v>
      </c>
      <c r="G392" s="75"/>
      <c r="H392" s="21"/>
      <c r="I392" s="3"/>
      <c r="J392" s="3"/>
      <c r="K392" s="3"/>
      <c r="L392" s="14"/>
      <c r="M392" s="32"/>
      <c r="N392" s="103">
        <f>SUM(H392:L392)</f>
        <v>0</v>
      </c>
      <c r="O392" s="127">
        <f>(H392/10)+(I392/10)+(J392/9)+(K392/8)+(L392/7)+(M392)</f>
        <v>0</v>
      </c>
      <c r="P392" s="174" t="str">
        <f>IF(N392&gt;574,"Yes","NO")</f>
        <v>NO</v>
      </c>
      <c r="Q392" s="100" t="str">
        <f>IF(P392="yes","G","")</f>
        <v/>
      </c>
    </row>
    <row r="393" spans="2:19" ht="16" hidden="1" thickBot="1" x14ac:dyDescent="0.4">
      <c r="B393" s="228" t="s">
        <v>106</v>
      </c>
      <c r="C393" s="477"/>
      <c r="D393" s="495"/>
      <c r="E393" s="283"/>
      <c r="F393" s="256" t="s">
        <v>5</v>
      </c>
      <c r="G393" s="12"/>
      <c r="H393" s="19"/>
      <c r="I393" s="54"/>
      <c r="J393" s="54"/>
      <c r="K393" s="54"/>
      <c r="L393" s="38"/>
      <c r="M393" s="30"/>
      <c r="N393" s="104">
        <f>SUM(H393:L393)</f>
        <v>0</v>
      </c>
      <c r="O393" s="85">
        <f t="shared" si="87"/>
        <v>0</v>
      </c>
      <c r="P393" s="164" t="str">
        <f>IF(N393&gt;574,"Yes","NO")</f>
        <v>NO</v>
      </c>
      <c r="Q393" s="143" t="str">
        <f>IF(P393="yes","G","")</f>
        <v/>
      </c>
    </row>
    <row r="394" spans="2:19" ht="16" hidden="1" thickBot="1" x14ac:dyDescent="0.4">
      <c r="B394" s="228" t="s">
        <v>106</v>
      </c>
      <c r="C394" s="473"/>
      <c r="D394" s="492"/>
      <c r="E394" s="304"/>
      <c r="F394" s="259" t="s">
        <v>6</v>
      </c>
      <c r="G394" s="120"/>
      <c r="H394" s="24"/>
      <c r="I394" s="8"/>
      <c r="J394" s="8"/>
      <c r="K394" s="8"/>
      <c r="L394" s="15"/>
      <c r="M394" s="31"/>
      <c r="N394" s="101">
        <f t="shared" si="88"/>
        <v>0</v>
      </c>
      <c r="O394" s="118">
        <f t="shared" si="87"/>
        <v>0</v>
      </c>
      <c r="P394" s="501" t="str">
        <f>IF(N394&gt;549,"Yes","NO")</f>
        <v>NO</v>
      </c>
      <c r="Q394" s="107" t="str">
        <f>IF(P394="yes","G","")</f>
        <v/>
      </c>
    </row>
    <row r="395" spans="2:19" hidden="1" x14ac:dyDescent="0.35">
      <c r="B395" s="228" t="s">
        <v>106</v>
      </c>
      <c r="C395" s="478"/>
      <c r="D395" s="489"/>
      <c r="E395" s="98"/>
      <c r="F395" s="262" t="s">
        <v>7</v>
      </c>
      <c r="G395" s="75"/>
      <c r="H395" s="21"/>
      <c r="I395" s="3"/>
      <c r="J395" s="3"/>
      <c r="K395" s="3"/>
      <c r="L395" s="14"/>
      <c r="M395" s="29"/>
      <c r="N395" s="102">
        <f t="shared" si="88"/>
        <v>0</v>
      </c>
      <c r="O395" s="97">
        <f t="shared" si="87"/>
        <v>0</v>
      </c>
      <c r="P395" s="113" t="str">
        <f>IF(N395&gt;509,"Yes","NO")</f>
        <v>NO</v>
      </c>
      <c r="Q395" s="100" t="str">
        <f>IF(P395="yes","G","")</f>
        <v/>
      </c>
    </row>
    <row r="396" spans="2:19" ht="16" hidden="1" thickBot="1" x14ac:dyDescent="0.4">
      <c r="B396" s="228" t="s">
        <v>106</v>
      </c>
      <c r="C396" s="480"/>
      <c r="D396" s="495"/>
      <c r="E396" s="283"/>
      <c r="F396" s="256" t="s">
        <v>7</v>
      </c>
      <c r="G396" s="12"/>
      <c r="H396" s="19"/>
      <c r="I396" s="54"/>
      <c r="J396" s="54"/>
      <c r="K396" s="54"/>
      <c r="L396" s="38"/>
      <c r="M396" s="30"/>
      <c r="N396" s="104">
        <f t="shared" si="88"/>
        <v>0</v>
      </c>
      <c r="O396" s="85">
        <f t="shared" si="87"/>
        <v>0</v>
      </c>
      <c r="P396" s="112" t="str">
        <f>IF(N396&gt;509,"Yes","NO")</f>
        <v>NO</v>
      </c>
      <c r="Q396" s="143" t="str">
        <f>IF(P396="yes","S","")</f>
        <v/>
      </c>
    </row>
    <row r="397" spans="2:19" ht="26.25" hidden="1" customHeight="1" thickBot="1" x14ac:dyDescent="0.4">
      <c r="C397" s="473">
        <f>COUNT(C389:C396)</f>
        <v>0</v>
      </c>
      <c r="D397" s="994" t="s">
        <v>22</v>
      </c>
      <c r="E397" s="962"/>
      <c r="F397" s="962"/>
      <c r="G397" s="963"/>
      <c r="H397" s="961" t="s">
        <v>45</v>
      </c>
      <c r="I397" s="962"/>
      <c r="J397" s="962"/>
      <c r="K397" s="962"/>
      <c r="L397" s="962"/>
      <c r="M397" s="962"/>
      <c r="N397" s="962"/>
      <c r="O397" s="962"/>
      <c r="P397" s="962"/>
      <c r="Q397" s="963"/>
    </row>
    <row r="398" spans="2:19" ht="24" hidden="1" customHeight="1" thickBot="1" x14ac:dyDescent="0.4">
      <c r="D398" s="965" t="s">
        <v>34</v>
      </c>
      <c r="E398" s="966"/>
      <c r="F398" s="966"/>
      <c r="G398" s="966"/>
      <c r="H398" s="966"/>
      <c r="I398" s="966"/>
      <c r="J398" s="966"/>
      <c r="K398" s="966"/>
      <c r="L398" s="966"/>
      <c r="M398" s="966"/>
      <c r="N398" s="967"/>
      <c r="O398" s="27"/>
    </row>
    <row r="399" spans="2:19" ht="19" hidden="1" thickBot="1" x14ac:dyDescent="0.4">
      <c r="D399" s="64"/>
      <c r="E399" s="306" t="s">
        <v>1</v>
      </c>
      <c r="F399" s="260" t="s">
        <v>37</v>
      </c>
      <c r="G399" s="151" t="s">
        <v>2</v>
      </c>
      <c r="H399" s="16" t="s">
        <v>17</v>
      </c>
      <c r="I399" s="7">
        <v>10</v>
      </c>
      <c r="J399" s="7">
        <v>9</v>
      </c>
      <c r="K399" s="7">
        <v>8</v>
      </c>
      <c r="L399" s="65">
        <v>7</v>
      </c>
      <c r="M399" s="136">
        <v>6</v>
      </c>
      <c r="N399" s="6">
        <v>5</v>
      </c>
      <c r="O399" s="34">
        <v>0</v>
      </c>
      <c r="P399" s="44" t="s">
        <v>3</v>
      </c>
      <c r="Q399" s="504" t="s">
        <v>18</v>
      </c>
      <c r="R399" s="227" t="s">
        <v>20</v>
      </c>
      <c r="S399" s="161" t="s">
        <v>21</v>
      </c>
    </row>
    <row r="400" spans="2:19" hidden="1" x14ac:dyDescent="0.35">
      <c r="D400" s="144"/>
      <c r="E400" s="307"/>
      <c r="F400" s="265"/>
      <c r="G400" s="504" t="s">
        <v>8</v>
      </c>
      <c r="H400" s="21"/>
      <c r="I400" s="3"/>
      <c r="J400" s="3"/>
      <c r="K400" s="3"/>
      <c r="L400" s="14"/>
      <c r="M400" s="50"/>
      <c r="N400" s="147"/>
      <c r="O400" s="114"/>
      <c r="P400" s="140">
        <f>SUM(H400:L400)</f>
        <v>0</v>
      </c>
      <c r="Q400" s="97">
        <f>(H400/10)+(I400/10)+(J400/9)+(K400/8)+(L400/7)+(M400/6)+(N400/5)+(O400)</f>
        <v>0</v>
      </c>
      <c r="R400" s="968"/>
      <c r="S400" s="969"/>
    </row>
    <row r="401" spans="2:19" ht="16" hidden="1" thickBot="1" x14ac:dyDescent="0.4">
      <c r="D401" s="145"/>
      <c r="E401" s="301"/>
      <c r="F401" s="269"/>
      <c r="G401" s="22" t="s">
        <v>8</v>
      </c>
      <c r="H401" s="19"/>
      <c r="I401" s="54"/>
      <c r="J401" s="54"/>
      <c r="K401" s="54"/>
      <c r="L401" s="38"/>
      <c r="M401" s="1"/>
      <c r="N401" s="149"/>
      <c r="O401" s="115"/>
      <c r="P401" s="143">
        <f>SUM(H401:L401)</f>
        <v>0</v>
      </c>
      <c r="Q401" s="85">
        <f t="shared" ref="Q401:Q409" si="89">(H401/10)+(I401/10)+(J401/9)+(K401/8)+(L401/7)+(M401/6)+(N401/5)+(O401)</f>
        <v>0</v>
      </c>
      <c r="R401" s="970"/>
      <c r="S401" s="971"/>
    </row>
    <row r="402" spans="2:19" hidden="1" x14ac:dyDescent="0.35">
      <c r="D402" s="144"/>
      <c r="E402" s="307"/>
      <c r="F402" s="265"/>
      <c r="G402" s="504" t="s">
        <v>4</v>
      </c>
      <c r="H402" s="21"/>
      <c r="I402" s="3"/>
      <c r="J402" s="3"/>
      <c r="K402" s="3"/>
      <c r="L402" s="14"/>
      <c r="M402" s="50"/>
      <c r="N402" s="147"/>
      <c r="O402" s="114"/>
      <c r="P402" s="140">
        <f>SUM(H402:O402)</f>
        <v>0</v>
      </c>
      <c r="Q402" s="127">
        <f t="shared" si="89"/>
        <v>0</v>
      </c>
      <c r="R402" s="375" t="str">
        <f>IF(P402&gt;296,"Yes","NO")</f>
        <v>NO</v>
      </c>
      <c r="S402" s="140" t="str">
        <f>IF(R403="yes","HM","")</f>
        <v/>
      </c>
    </row>
    <row r="403" spans="2:19" ht="16" hidden="1" thickBot="1" x14ac:dyDescent="0.4">
      <c r="D403" s="145"/>
      <c r="E403" s="301"/>
      <c r="F403" s="269"/>
      <c r="G403" s="22" t="s">
        <v>4</v>
      </c>
      <c r="H403" s="18"/>
      <c r="I403" s="1"/>
      <c r="J403" s="1"/>
      <c r="K403" s="1"/>
      <c r="L403" s="10"/>
      <c r="M403" s="1"/>
      <c r="N403" s="149"/>
      <c r="O403" s="116"/>
      <c r="P403" s="100">
        <f>SUM(H403:L403)</f>
        <v>0</v>
      </c>
      <c r="Q403" s="85">
        <f t="shared" si="89"/>
        <v>0</v>
      </c>
      <c r="R403" s="12" t="str">
        <f>IF(P403&gt;296,"Yes","NO")</f>
        <v>NO</v>
      </c>
      <c r="S403" s="143" t="str">
        <f>IF(R404="yes","HM","")</f>
        <v/>
      </c>
    </row>
    <row r="404" spans="2:19" hidden="1" x14ac:dyDescent="0.35">
      <c r="D404" s="144"/>
      <c r="E404" s="307"/>
      <c r="F404" s="265"/>
      <c r="G404" s="493" t="s">
        <v>5</v>
      </c>
      <c r="H404" s="135"/>
      <c r="I404" s="50"/>
      <c r="J404" s="50"/>
      <c r="K404" s="50"/>
      <c r="L404" s="50"/>
      <c r="M404" s="50"/>
      <c r="N404" s="147"/>
      <c r="O404" s="160"/>
      <c r="P404" s="105">
        <f>SUM(H404:O404)</f>
        <v>0</v>
      </c>
      <c r="Q404" s="86">
        <f t="shared" si="89"/>
        <v>0</v>
      </c>
      <c r="R404" s="499" t="str">
        <f>IF(P404&gt;293,"Yes","NO")</f>
        <v>NO</v>
      </c>
      <c r="S404" s="89" t="str">
        <f>IF(R404="yes","M","")</f>
        <v/>
      </c>
    </row>
    <row r="405" spans="2:19" ht="16" hidden="1" thickBot="1" x14ac:dyDescent="0.4">
      <c r="D405" s="145"/>
      <c r="E405" s="301"/>
      <c r="F405" s="269"/>
      <c r="G405" s="508" t="s">
        <v>5</v>
      </c>
      <c r="H405" s="53"/>
      <c r="I405" s="54"/>
      <c r="J405" s="54"/>
      <c r="K405" s="54"/>
      <c r="L405" s="54"/>
      <c r="M405" s="54"/>
      <c r="N405" s="148"/>
      <c r="O405" s="124"/>
      <c r="P405" s="143">
        <f>SUM(H405:O405)</f>
        <v>0</v>
      </c>
      <c r="Q405" s="85">
        <f t="shared" si="89"/>
        <v>0</v>
      </c>
      <c r="R405" s="374" t="str">
        <f>IF(P405&gt;293,"Yes","NO")</f>
        <v>NO</v>
      </c>
      <c r="S405" s="143" t="str">
        <f>IF(R405="yes","M","")</f>
        <v/>
      </c>
    </row>
    <row r="406" spans="2:19" hidden="1" x14ac:dyDescent="0.35">
      <c r="D406" s="144"/>
      <c r="E406" s="307"/>
      <c r="F406" s="265"/>
      <c r="G406" s="504" t="s">
        <v>6</v>
      </c>
      <c r="H406" s="20"/>
      <c r="I406" s="2"/>
      <c r="J406" s="2"/>
      <c r="K406" s="2"/>
      <c r="L406" s="13"/>
      <c r="M406" s="36"/>
      <c r="N406" s="150"/>
      <c r="O406" s="35"/>
      <c r="P406" s="89">
        <f>SUM(H406:L406)</f>
        <v>0</v>
      </c>
      <c r="Q406" s="97">
        <f t="shared" si="89"/>
        <v>0</v>
      </c>
      <c r="R406" s="499" t="str">
        <f>IF(P406&gt;289,"Yes","NO")</f>
        <v>NO</v>
      </c>
      <c r="S406" s="100" t="str">
        <f>IF(R406="yes","G","")</f>
        <v/>
      </c>
    </row>
    <row r="407" spans="2:19" ht="16" hidden="1" thickBot="1" x14ac:dyDescent="0.4">
      <c r="D407" s="145"/>
      <c r="E407" s="301"/>
      <c r="F407" s="269"/>
      <c r="G407" s="22" t="s">
        <v>6</v>
      </c>
      <c r="H407" s="19"/>
      <c r="I407" s="54"/>
      <c r="J407" s="54"/>
      <c r="K407" s="54"/>
      <c r="L407" s="38"/>
      <c r="M407" s="54"/>
      <c r="N407" s="148"/>
      <c r="O407" s="115"/>
      <c r="P407" s="143">
        <f>SUM(H407:L407)</f>
        <v>0</v>
      </c>
      <c r="Q407" s="85">
        <f t="shared" si="89"/>
        <v>0</v>
      </c>
      <c r="R407" s="374" t="str">
        <f>IF(P407&gt;289,"Yes","NO")</f>
        <v>NO</v>
      </c>
      <c r="S407" s="143" t="str">
        <f>IF(R407="yes","G","")</f>
        <v/>
      </c>
    </row>
    <row r="408" spans="2:19" hidden="1" x14ac:dyDescent="0.35">
      <c r="D408" s="9"/>
      <c r="E408" s="299"/>
      <c r="F408" s="275"/>
      <c r="G408" s="505" t="s">
        <v>7</v>
      </c>
      <c r="H408" s="20"/>
      <c r="I408" s="2"/>
      <c r="J408" s="2"/>
      <c r="K408" s="2"/>
      <c r="L408" s="13"/>
      <c r="M408" s="36"/>
      <c r="N408" s="150"/>
      <c r="O408" s="133"/>
      <c r="P408" s="88">
        <f>SUM(H408:L408)</f>
        <v>0</v>
      </c>
      <c r="Q408" s="97">
        <f t="shared" si="89"/>
        <v>0</v>
      </c>
      <c r="R408" s="375" t="str">
        <f>IF(P408&gt;280,"Yes","NO")</f>
        <v>NO</v>
      </c>
      <c r="S408" s="100" t="str">
        <f>IF(R408="yes","S","")</f>
        <v/>
      </c>
    </row>
    <row r="409" spans="2:19" ht="16" hidden="1" thickBot="1" x14ac:dyDescent="0.4">
      <c r="D409" s="145"/>
      <c r="E409" s="301"/>
      <c r="F409" s="269"/>
      <c r="G409" s="22" t="s">
        <v>7</v>
      </c>
      <c r="H409" s="19"/>
      <c r="I409" s="54"/>
      <c r="J409" s="54"/>
      <c r="K409" s="54"/>
      <c r="L409" s="38"/>
      <c r="M409" s="54"/>
      <c r="N409" s="148"/>
      <c r="O409" s="115"/>
      <c r="P409" s="143">
        <f>SUM(H409:L409)</f>
        <v>0</v>
      </c>
      <c r="Q409" s="85">
        <f t="shared" si="89"/>
        <v>0</v>
      </c>
      <c r="R409" s="374" t="str">
        <f>IF(P409&gt;280,"Yes","NO")</f>
        <v>NO</v>
      </c>
      <c r="S409" s="143" t="str">
        <f>IF(R409="yes","S","")</f>
        <v/>
      </c>
    </row>
    <row r="410" spans="2:19" ht="23.25" hidden="1" customHeight="1" thickBot="1" x14ac:dyDescent="0.4">
      <c r="D410" s="904" t="s">
        <v>22</v>
      </c>
      <c r="E410" s="959"/>
      <c r="F410" s="959"/>
      <c r="G410" s="960"/>
      <c r="H410" s="961" t="s">
        <v>36</v>
      </c>
      <c r="I410" s="962"/>
      <c r="J410" s="962"/>
      <c r="K410" s="962"/>
      <c r="L410" s="962"/>
      <c r="M410" s="962"/>
      <c r="N410" s="962"/>
      <c r="O410" s="962"/>
      <c r="P410" s="962"/>
      <c r="Q410" s="963"/>
    </row>
    <row r="411" spans="2:19" ht="23.25" customHeight="1" thickBot="1" x14ac:dyDescent="0.4">
      <c r="D411" s="463"/>
      <c r="E411" s="463"/>
      <c r="F411" s="463"/>
      <c r="G411" s="463"/>
      <c r="H411" s="47"/>
      <c r="I411" s="47"/>
      <c r="J411" s="47"/>
      <c r="K411" s="47"/>
      <c r="L411" s="47"/>
      <c r="M411" s="47"/>
      <c r="N411" s="47"/>
      <c r="O411" s="47"/>
      <c r="P411" s="47"/>
      <c r="Q411" s="47"/>
    </row>
    <row r="412" spans="2:19" ht="28.5" customHeight="1" thickBot="1" x14ac:dyDescent="0.4">
      <c r="D412" s="908" t="s">
        <v>38</v>
      </c>
      <c r="E412" s="909"/>
      <c r="F412" s="909"/>
      <c r="G412" s="909"/>
      <c r="H412" s="909"/>
      <c r="I412" s="909"/>
      <c r="J412" s="909"/>
      <c r="K412" s="909"/>
      <c r="L412" s="909"/>
      <c r="M412" s="909"/>
      <c r="N412" s="981"/>
      <c r="O412" s="27"/>
      <c r="P412" s="146"/>
      <c r="Q412" s="26"/>
    </row>
    <row r="413" spans="2:19" ht="35.25" customHeight="1" thickBot="1" x14ac:dyDescent="0.4">
      <c r="C413" s="581" t="s">
        <v>1</v>
      </c>
      <c r="D413" s="363" t="s">
        <v>0</v>
      </c>
      <c r="E413" s="582" t="s">
        <v>37</v>
      </c>
      <c r="F413" s="276" t="s">
        <v>52</v>
      </c>
      <c r="G413" s="161"/>
      <c r="H413" s="45" t="s">
        <v>17</v>
      </c>
      <c r="I413" s="136">
        <v>10</v>
      </c>
      <c r="J413" s="136">
        <v>9</v>
      </c>
      <c r="K413" s="136">
        <v>8</v>
      </c>
      <c r="L413" s="55">
        <v>7</v>
      </c>
      <c r="M413" s="34">
        <v>0</v>
      </c>
      <c r="N413" s="525" t="s">
        <v>3</v>
      </c>
      <c r="O413" s="23" t="s">
        <v>18</v>
      </c>
      <c r="P413" s="151" t="s">
        <v>20</v>
      </c>
      <c r="Q413" s="41" t="s">
        <v>21</v>
      </c>
      <c r="R413" s="376" t="s">
        <v>157</v>
      </c>
    </row>
    <row r="414" spans="2:19" ht="15.75" customHeight="1" x14ac:dyDescent="0.35">
      <c r="B414" s="461" t="s">
        <v>106</v>
      </c>
      <c r="C414" s="478">
        <v>6016</v>
      </c>
      <c r="D414" s="122" t="s">
        <v>143</v>
      </c>
      <c r="E414" s="289" t="s">
        <v>51</v>
      </c>
      <c r="F414" s="270" t="s">
        <v>8</v>
      </c>
      <c r="G414" s="79"/>
      <c r="H414" s="5">
        <v>380</v>
      </c>
      <c r="I414" s="5">
        <v>170</v>
      </c>
      <c r="J414" s="5">
        <v>45</v>
      </c>
      <c r="K414" s="5"/>
      <c r="L414" s="95"/>
      <c r="M414" s="453"/>
      <c r="N414" s="105">
        <f>(G414*10)+(H414*10)+(I414*9)+(J414*8)+(K414*7)+(L414*6)+M414</f>
        <v>5690</v>
      </c>
      <c r="O414" s="178">
        <f>SUM(G414:M414)</f>
        <v>595</v>
      </c>
      <c r="P414" s="1004"/>
      <c r="Q414" s="1005"/>
      <c r="R414" s="398" t="str">
        <f t="shared" ref="R414:R420" si="90">IF(N414=0," ",IF(O414&lt;&gt;60,"ERROR!"," "))</f>
        <v>ERROR!</v>
      </c>
    </row>
    <row r="415" spans="2:19" ht="15.75" customHeight="1" x14ac:dyDescent="0.35">
      <c r="B415" s="461" t="s">
        <v>106</v>
      </c>
      <c r="C415" s="477">
        <v>6008</v>
      </c>
      <c r="D415" s="123" t="s">
        <v>132</v>
      </c>
      <c r="E415" s="292" t="s">
        <v>51</v>
      </c>
      <c r="F415" s="266" t="s">
        <v>8</v>
      </c>
      <c r="G415" s="76"/>
      <c r="H415" s="18">
        <v>230</v>
      </c>
      <c r="I415" s="1">
        <v>220</v>
      </c>
      <c r="J415" s="1">
        <v>135</v>
      </c>
      <c r="K415" s="1"/>
      <c r="L415" s="170"/>
      <c r="M415" s="32"/>
      <c r="N415" s="88">
        <f>SUM(H415:$L415)</f>
        <v>585</v>
      </c>
      <c r="O415" s="351">
        <f>(H415/10)+(I415/10)+(J415/9)+(K415/8)+(L415/7)+(M415)</f>
        <v>60</v>
      </c>
      <c r="P415" s="1004"/>
      <c r="Q415" s="1005"/>
      <c r="R415" s="398"/>
    </row>
    <row r="416" spans="2:19" ht="15.75" customHeight="1" thickBot="1" x14ac:dyDescent="0.4">
      <c r="B416" s="461" t="s">
        <v>106</v>
      </c>
      <c r="C416" s="477">
        <v>1467</v>
      </c>
      <c r="D416" s="123" t="s">
        <v>179</v>
      </c>
      <c r="E416" s="292" t="s">
        <v>48</v>
      </c>
      <c r="F416" s="266" t="s">
        <v>8</v>
      </c>
      <c r="G416" s="76"/>
      <c r="H416" s="18">
        <v>210</v>
      </c>
      <c r="I416" s="18">
        <v>230</v>
      </c>
      <c r="J416" s="18">
        <v>135</v>
      </c>
      <c r="K416" s="18">
        <v>8</v>
      </c>
      <c r="L416" s="80"/>
      <c r="M416" s="452"/>
      <c r="N416" s="143">
        <f>SUM(H416:$L416)</f>
        <v>583</v>
      </c>
      <c r="O416" s="166">
        <f t="shared" ref="O416:O437" si="91">(H416/10)+(I416/10)+(J416/9)+(K416/8)+(L416/7)+(M416)</f>
        <v>60</v>
      </c>
      <c r="P416" s="1006"/>
      <c r="Q416" s="1007"/>
      <c r="R416" s="398" t="str">
        <f t="shared" si="90"/>
        <v xml:space="preserve"> </v>
      </c>
    </row>
    <row r="417" spans="2:18" ht="15.75" customHeight="1" x14ac:dyDescent="0.35">
      <c r="B417" s="461" t="s">
        <v>106</v>
      </c>
      <c r="C417" s="475">
        <v>6034</v>
      </c>
      <c r="D417" s="542" t="s">
        <v>149</v>
      </c>
      <c r="E417" s="286" t="s">
        <v>51</v>
      </c>
      <c r="F417" s="267" t="s">
        <v>4</v>
      </c>
      <c r="G417" s="48"/>
      <c r="H417" s="17">
        <v>420</v>
      </c>
      <c r="I417" s="50">
        <v>120</v>
      </c>
      <c r="J417" s="50">
        <v>54</v>
      </c>
      <c r="K417" s="50"/>
      <c r="L417" s="39"/>
      <c r="M417" s="450"/>
      <c r="N417" s="105">
        <f>SUM(H417:$L417)</f>
        <v>594</v>
      </c>
      <c r="O417" s="223">
        <f t="shared" si="91"/>
        <v>60</v>
      </c>
      <c r="P417" s="578" t="str">
        <f t="shared" ref="P417:P422" si="92">IF(N417&gt;589,"Yes","NO")</f>
        <v>Yes</v>
      </c>
      <c r="Q417" s="180" t="str">
        <f t="shared" ref="Q417:Q422" si="93">IF(P417="yes","HM","")</f>
        <v>HM</v>
      </c>
      <c r="R417" s="398" t="str">
        <f t="shared" si="90"/>
        <v xml:space="preserve"> </v>
      </c>
    </row>
    <row r="418" spans="2:18" ht="15.75" customHeight="1" x14ac:dyDescent="0.35">
      <c r="B418" s="461" t="s">
        <v>106</v>
      </c>
      <c r="C418" s="476">
        <v>1786</v>
      </c>
      <c r="D418" s="544" t="s">
        <v>63</v>
      </c>
      <c r="E418" s="287" t="s">
        <v>49</v>
      </c>
      <c r="F418" s="268" t="s">
        <v>4</v>
      </c>
      <c r="G418" s="117"/>
      <c r="H418" s="67">
        <v>250</v>
      </c>
      <c r="I418" s="52">
        <v>190</v>
      </c>
      <c r="J418" s="52">
        <v>126</v>
      </c>
      <c r="K418" s="52">
        <v>16</v>
      </c>
      <c r="L418" s="4"/>
      <c r="M418" s="451"/>
      <c r="N418" s="106">
        <f>SUM(H418:$L418)</f>
        <v>582</v>
      </c>
      <c r="O418" s="125">
        <f t="shared" si="91"/>
        <v>60</v>
      </c>
      <c r="P418" s="129" t="str">
        <f t="shared" si="92"/>
        <v>NO</v>
      </c>
      <c r="Q418" s="130" t="str">
        <f t="shared" si="93"/>
        <v/>
      </c>
      <c r="R418" s="398" t="str">
        <f t="shared" si="90"/>
        <v xml:space="preserve"> </v>
      </c>
    </row>
    <row r="419" spans="2:18" ht="15.75" customHeight="1" x14ac:dyDescent="0.35">
      <c r="B419" s="461" t="s">
        <v>106</v>
      </c>
      <c r="C419" s="476">
        <v>6027</v>
      </c>
      <c r="D419" s="544" t="s">
        <v>67</v>
      </c>
      <c r="E419" s="287" t="s">
        <v>51</v>
      </c>
      <c r="F419" s="268" t="s">
        <v>4</v>
      </c>
      <c r="G419" s="117"/>
      <c r="H419" s="67">
        <v>180</v>
      </c>
      <c r="I419" s="52">
        <v>170</v>
      </c>
      <c r="J419" s="52">
        <v>216</v>
      </c>
      <c r="K419" s="52">
        <v>8</v>
      </c>
      <c r="L419" s="4"/>
      <c r="M419" s="451"/>
      <c r="N419" s="106">
        <f>SUM(H419:$L419)</f>
        <v>574</v>
      </c>
      <c r="O419" s="125">
        <f t="shared" si="91"/>
        <v>60</v>
      </c>
      <c r="P419" s="129" t="str">
        <f t="shared" si="92"/>
        <v>NO</v>
      </c>
      <c r="Q419" s="130" t="str">
        <f t="shared" si="93"/>
        <v/>
      </c>
      <c r="R419" s="398" t="str">
        <f t="shared" si="90"/>
        <v xml:space="preserve"> </v>
      </c>
    </row>
    <row r="420" spans="2:18" ht="15.75" customHeight="1" x14ac:dyDescent="0.35">
      <c r="B420" s="461" t="s">
        <v>106</v>
      </c>
      <c r="C420" s="476">
        <v>516</v>
      </c>
      <c r="D420" s="544" t="s">
        <v>56</v>
      </c>
      <c r="E420" s="287" t="s">
        <v>49</v>
      </c>
      <c r="F420" s="268" t="s">
        <v>4</v>
      </c>
      <c r="G420" s="117"/>
      <c r="H420" s="67">
        <v>190</v>
      </c>
      <c r="I420" s="52">
        <v>170</v>
      </c>
      <c r="J420" s="52">
        <v>189</v>
      </c>
      <c r="K420" s="52">
        <v>24</v>
      </c>
      <c r="L420" s="4"/>
      <c r="M420" s="451"/>
      <c r="N420" s="106">
        <f>SUM(H420:$L420)</f>
        <v>573</v>
      </c>
      <c r="O420" s="125">
        <f t="shared" si="91"/>
        <v>60</v>
      </c>
      <c r="P420" s="129" t="str">
        <f t="shared" si="92"/>
        <v>NO</v>
      </c>
      <c r="Q420" s="130" t="str">
        <f t="shared" si="93"/>
        <v/>
      </c>
      <c r="R420" s="398" t="str">
        <f t="shared" si="90"/>
        <v xml:space="preserve"> </v>
      </c>
    </row>
    <row r="421" spans="2:18" ht="15.75" customHeight="1" thickBot="1" x14ac:dyDescent="0.4">
      <c r="B421" s="461" t="s">
        <v>106</v>
      </c>
      <c r="C421" s="480">
        <v>1376</v>
      </c>
      <c r="D421" s="156" t="s">
        <v>66</v>
      </c>
      <c r="E421" s="288" t="s">
        <v>49</v>
      </c>
      <c r="F421" s="269" t="s">
        <v>4</v>
      </c>
      <c r="G421" s="22"/>
      <c r="H421" s="19">
        <v>200</v>
      </c>
      <c r="I421" s="19">
        <v>150</v>
      </c>
      <c r="J421" s="19">
        <v>189</v>
      </c>
      <c r="K421" s="19">
        <v>24</v>
      </c>
      <c r="L421" s="71">
        <v>7</v>
      </c>
      <c r="M421" s="30"/>
      <c r="N421" s="143">
        <f>SUM(H421:$L421)</f>
        <v>570</v>
      </c>
      <c r="O421" s="331">
        <f>(H421/10)+(I421/10)+(J421/9)+(K421/8)+(L421/7)+(M421)</f>
        <v>60</v>
      </c>
      <c r="P421" s="167" t="str">
        <f>IF(N421&gt;589,"Yes","NO")</f>
        <v>NO</v>
      </c>
      <c r="Q421" s="131" t="str">
        <f>IF(P421="yes","HM","")</f>
        <v/>
      </c>
      <c r="R421" s="379" t="str">
        <f t="shared" ref="R421:R427" si="94">IF(N421=0," ",IF(O421&lt;&gt;60,"ERROR!"," "))</f>
        <v xml:space="preserve"> </v>
      </c>
    </row>
    <row r="422" spans="2:18" ht="15.75" hidden="1" customHeight="1" thickBot="1" x14ac:dyDescent="0.4">
      <c r="B422" s="461" t="s">
        <v>106</v>
      </c>
      <c r="C422" s="471">
        <v>786</v>
      </c>
      <c r="D422" s="152" t="s">
        <v>65</v>
      </c>
      <c r="E422" s="290" t="s">
        <v>48</v>
      </c>
      <c r="F422" s="261" t="s">
        <v>4</v>
      </c>
      <c r="G422" s="594"/>
      <c r="H422" s="24"/>
      <c r="I422" s="24"/>
      <c r="J422" s="24"/>
      <c r="K422" s="24"/>
      <c r="L422" s="449"/>
      <c r="M422" s="31"/>
      <c r="N422" s="107">
        <f>SUM(H422:$L422)</f>
        <v>0</v>
      </c>
      <c r="O422" s="668">
        <f t="shared" si="91"/>
        <v>0</v>
      </c>
      <c r="P422" s="687" t="str">
        <f t="shared" si="92"/>
        <v>NO</v>
      </c>
      <c r="Q422" s="688" t="str">
        <f t="shared" si="93"/>
        <v/>
      </c>
      <c r="R422" s="524" t="str">
        <f t="shared" si="94"/>
        <v xml:space="preserve"> </v>
      </c>
    </row>
    <row r="423" spans="2:18" ht="15.75" customHeight="1" x14ac:dyDescent="0.35">
      <c r="B423" s="461" t="s">
        <v>106</v>
      </c>
      <c r="C423" s="478">
        <v>6032</v>
      </c>
      <c r="D423" s="157" t="s">
        <v>133</v>
      </c>
      <c r="E423" s="289" t="s">
        <v>51</v>
      </c>
      <c r="F423" s="270" t="s">
        <v>5</v>
      </c>
      <c r="G423" s="79"/>
      <c r="H423" s="17">
        <v>180</v>
      </c>
      <c r="I423" s="5">
        <v>290</v>
      </c>
      <c r="J423" s="5">
        <v>108</v>
      </c>
      <c r="K423" s="5">
        <v>8</v>
      </c>
      <c r="L423" s="95"/>
      <c r="M423" s="453"/>
      <c r="N423" s="88">
        <f>SUM(H423:$L423)</f>
        <v>586</v>
      </c>
      <c r="O423" s="335">
        <f t="shared" si="91"/>
        <v>60</v>
      </c>
      <c r="P423" s="552" t="str">
        <f t="shared" ref="P423:P429" si="95">IF(N423&gt;574,"Yes","NO")</f>
        <v>Yes</v>
      </c>
      <c r="Q423" s="566" t="str">
        <f t="shared" ref="Q423:Q429" si="96">IF(P423="yes","M","")</f>
        <v>M</v>
      </c>
      <c r="R423" s="398" t="str">
        <f t="shared" si="94"/>
        <v xml:space="preserve"> </v>
      </c>
    </row>
    <row r="424" spans="2:18" ht="15.75" customHeight="1" x14ac:dyDescent="0.35">
      <c r="B424" s="461" t="s">
        <v>106</v>
      </c>
      <c r="C424" s="476">
        <v>13</v>
      </c>
      <c r="D424" s="141" t="s">
        <v>58</v>
      </c>
      <c r="E424" s="287" t="s">
        <v>41</v>
      </c>
      <c r="F424" s="268" t="s">
        <v>5</v>
      </c>
      <c r="G424" s="117"/>
      <c r="H424" s="67">
        <v>250</v>
      </c>
      <c r="I424" s="67">
        <v>190</v>
      </c>
      <c r="J424" s="67">
        <v>126</v>
      </c>
      <c r="K424" s="67">
        <v>16</v>
      </c>
      <c r="L424" s="81"/>
      <c r="M424" s="451"/>
      <c r="N424" s="106">
        <f>SUM(H424:$L424)</f>
        <v>582</v>
      </c>
      <c r="O424" s="125">
        <f t="shared" si="91"/>
        <v>60</v>
      </c>
      <c r="P424" s="537" t="str">
        <f t="shared" si="95"/>
        <v>Yes</v>
      </c>
      <c r="Q424" s="538" t="str">
        <f t="shared" si="96"/>
        <v>M</v>
      </c>
      <c r="R424" s="378" t="str">
        <f t="shared" si="94"/>
        <v xml:space="preserve"> </v>
      </c>
    </row>
    <row r="425" spans="2:18" ht="15.75" customHeight="1" x14ac:dyDescent="0.35">
      <c r="B425" s="461" t="s">
        <v>106</v>
      </c>
      <c r="C425" s="469">
        <v>322</v>
      </c>
      <c r="D425" s="157" t="s">
        <v>60</v>
      </c>
      <c r="E425" s="289" t="s">
        <v>48</v>
      </c>
      <c r="F425" s="270" t="s">
        <v>5</v>
      </c>
      <c r="G425" s="79"/>
      <c r="H425" s="5">
        <v>210</v>
      </c>
      <c r="I425" s="5">
        <v>200</v>
      </c>
      <c r="J425" s="5">
        <v>144</v>
      </c>
      <c r="K425" s="5">
        <v>24</v>
      </c>
      <c r="L425" s="95"/>
      <c r="M425" s="453"/>
      <c r="N425" s="88">
        <f>SUM(H425:$L425)</f>
        <v>578</v>
      </c>
      <c r="O425" s="350">
        <f>(H425/10)+(I425/10)+(J425/9)+(K425/8)+(L425/7)+(M425)</f>
        <v>60</v>
      </c>
      <c r="P425" s="685" t="str">
        <f>IF(N425&gt;549,"Yes","NO")</f>
        <v>Yes</v>
      </c>
      <c r="Q425" s="538" t="str">
        <f t="shared" si="96"/>
        <v>M</v>
      </c>
      <c r="R425" s="686" t="str">
        <f>IF(N425=0," ",IF(O425&lt;&gt;60,"ERROR!"," "))</f>
        <v xml:space="preserve"> </v>
      </c>
    </row>
    <row r="426" spans="2:18" ht="15.75" customHeight="1" x14ac:dyDescent="0.35">
      <c r="B426" s="461" t="s">
        <v>106</v>
      </c>
      <c r="C426" s="478">
        <v>1475</v>
      </c>
      <c r="D426" s="157" t="s">
        <v>206</v>
      </c>
      <c r="E426" s="289" t="s">
        <v>48</v>
      </c>
      <c r="F426" s="270" t="s">
        <v>5</v>
      </c>
      <c r="G426" s="79"/>
      <c r="H426" s="5">
        <v>200</v>
      </c>
      <c r="I426" s="36">
        <v>160</v>
      </c>
      <c r="J426" s="36">
        <v>207</v>
      </c>
      <c r="K426" s="36">
        <v>8</v>
      </c>
      <c r="L426" s="37"/>
      <c r="M426" s="453"/>
      <c r="N426" s="88">
        <f>SUM(H426:$L426)</f>
        <v>575</v>
      </c>
      <c r="O426" s="335">
        <f t="shared" si="91"/>
        <v>60</v>
      </c>
      <c r="P426" s="628" t="str">
        <f t="shared" si="95"/>
        <v>Yes</v>
      </c>
      <c r="Q426" s="538" t="str">
        <f t="shared" si="96"/>
        <v>M</v>
      </c>
      <c r="R426" s="398" t="str">
        <f t="shared" si="94"/>
        <v xml:space="preserve"> </v>
      </c>
    </row>
    <row r="427" spans="2:18" ht="15.75" customHeight="1" thickBot="1" x14ac:dyDescent="0.4">
      <c r="B427" s="461" t="s">
        <v>106</v>
      </c>
      <c r="C427" s="392">
        <v>6040</v>
      </c>
      <c r="D427" s="156" t="s">
        <v>212</v>
      </c>
      <c r="E427" s="288" t="s">
        <v>51</v>
      </c>
      <c r="F427" s="269" t="s">
        <v>5</v>
      </c>
      <c r="G427" s="22"/>
      <c r="H427" s="19">
        <v>130</v>
      </c>
      <c r="I427" s="54">
        <v>240</v>
      </c>
      <c r="J427" s="54">
        <v>180</v>
      </c>
      <c r="K427" s="54">
        <v>24</v>
      </c>
      <c r="L427" s="38"/>
      <c r="M427" s="30"/>
      <c r="N427" s="143">
        <f>SUM(H427:$L427)</f>
        <v>574</v>
      </c>
      <c r="O427" s="331">
        <f>(H427/10)+(I427/10)+(J427/9)+(K427/8)+(L427/7)+(M427)</f>
        <v>60</v>
      </c>
      <c r="P427" s="199" t="str">
        <f t="shared" si="95"/>
        <v>NO</v>
      </c>
      <c r="Q427" s="131" t="str">
        <f t="shared" si="96"/>
        <v/>
      </c>
      <c r="R427" s="379" t="str">
        <f t="shared" si="94"/>
        <v xml:space="preserve"> </v>
      </c>
    </row>
    <row r="428" spans="2:18" ht="15.75" hidden="1" customHeight="1" x14ac:dyDescent="0.35">
      <c r="B428" s="461" t="s">
        <v>106</v>
      </c>
      <c r="C428" s="469">
        <v>513</v>
      </c>
      <c r="D428" s="157" t="s">
        <v>114</v>
      </c>
      <c r="E428" s="289" t="s">
        <v>40</v>
      </c>
      <c r="F428" s="270" t="s">
        <v>5</v>
      </c>
      <c r="G428" s="79"/>
      <c r="H428" s="5"/>
      <c r="I428" s="36"/>
      <c r="J428" s="36"/>
      <c r="K428" s="36"/>
      <c r="L428" s="37"/>
      <c r="M428" s="453"/>
      <c r="N428" s="88">
        <f>SUM(H428:$L428)</f>
        <v>0</v>
      </c>
      <c r="O428" s="335">
        <f t="shared" si="91"/>
        <v>0</v>
      </c>
      <c r="P428" s="352" t="str">
        <f t="shared" si="95"/>
        <v>NO</v>
      </c>
      <c r="Q428" s="195" t="str">
        <f t="shared" si="96"/>
        <v/>
      </c>
      <c r="R428" s="444"/>
    </row>
    <row r="429" spans="2:18" ht="15.75" hidden="1" customHeight="1" thickBot="1" x14ac:dyDescent="0.4">
      <c r="B429" s="461" t="s">
        <v>106</v>
      </c>
      <c r="C429" s="392">
        <v>1281</v>
      </c>
      <c r="D429" s="156" t="s">
        <v>72</v>
      </c>
      <c r="E429" s="288" t="s">
        <v>41</v>
      </c>
      <c r="F429" s="269" t="s">
        <v>5</v>
      </c>
      <c r="G429" s="22"/>
      <c r="H429" s="19"/>
      <c r="I429" s="54"/>
      <c r="J429" s="54"/>
      <c r="K429" s="54"/>
      <c r="L429" s="38"/>
      <c r="M429" s="30"/>
      <c r="N429" s="143">
        <f>SUM(H429:$L429)</f>
        <v>0</v>
      </c>
      <c r="O429" s="331">
        <f t="shared" si="91"/>
        <v>0</v>
      </c>
      <c r="P429" s="583" t="str">
        <f t="shared" si="95"/>
        <v>NO</v>
      </c>
      <c r="Q429" s="185" t="str">
        <f t="shared" si="96"/>
        <v/>
      </c>
      <c r="R429" s="379"/>
    </row>
    <row r="430" spans="2:18" ht="15.75" customHeight="1" thickBot="1" x14ac:dyDescent="0.4">
      <c r="B430" s="461" t="s">
        <v>106</v>
      </c>
      <c r="C430" s="396">
        <v>1128</v>
      </c>
      <c r="D430" s="152" t="s">
        <v>161</v>
      </c>
      <c r="E430" s="290" t="s">
        <v>41</v>
      </c>
      <c r="F430" s="269" t="s">
        <v>6</v>
      </c>
      <c r="G430" s="22"/>
      <c r="H430" s="19">
        <v>210</v>
      </c>
      <c r="I430" s="54">
        <v>170</v>
      </c>
      <c r="J430" s="54">
        <v>171</v>
      </c>
      <c r="K430" s="54">
        <v>8</v>
      </c>
      <c r="L430" s="38">
        <v>7</v>
      </c>
      <c r="M430" s="30">
        <v>1</v>
      </c>
      <c r="N430" s="143">
        <f>SUM(H430:$L430)</f>
        <v>566</v>
      </c>
      <c r="O430" s="689">
        <f>(H430/10)+(I430/10)+(J430/9)+(K430/8)+(L430/7)+(M430)</f>
        <v>60</v>
      </c>
      <c r="P430" s="600" t="str">
        <f>IF(N430&gt;549,"Yes","NO")</f>
        <v>Yes</v>
      </c>
      <c r="Q430" s="584" t="str">
        <f>IF(P430="yes","G","")</f>
        <v>G</v>
      </c>
      <c r="R430" s="401" t="str">
        <f>IF(N430=0," ",IF(O430&lt;&gt;60,"ERROR!"," "))</f>
        <v xml:space="preserve"> </v>
      </c>
    </row>
    <row r="431" spans="2:18" ht="15.75" customHeight="1" x14ac:dyDescent="0.35">
      <c r="B431" s="461" t="s">
        <v>106</v>
      </c>
      <c r="C431" s="469">
        <v>2144</v>
      </c>
      <c r="D431" s="157" t="s">
        <v>122</v>
      </c>
      <c r="E431" s="289" t="s">
        <v>49</v>
      </c>
      <c r="F431" s="270" t="s">
        <v>7</v>
      </c>
      <c r="G431" s="79"/>
      <c r="H431" s="5">
        <v>50</v>
      </c>
      <c r="I431" s="5">
        <v>140</v>
      </c>
      <c r="J431" s="5">
        <v>216</v>
      </c>
      <c r="K431" s="5">
        <v>80</v>
      </c>
      <c r="L431" s="95">
        <v>42</v>
      </c>
      <c r="M431" s="453">
        <v>1</v>
      </c>
      <c r="N431" s="88">
        <f>SUM(H431:$L431)</f>
        <v>528</v>
      </c>
      <c r="O431" s="335">
        <f t="shared" si="91"/>
        <v>60</v>
      </c>
      <c r="P431" s="552" t="str">
        <f t="shared" ref="P431:P437" si="97">IF(N431&gt;509,"Yes","NO")</f>
        <v>Yes</v>
      </c>
      <c r="Q431" s="566" t="str">
        <f t="shared" ref="Q431:Q437" si="98">IF(P431="yes","S","")</f>
        <v>S</v>
      </c>
      <c r="R431" s="444" t="str">
        <f t="shared" ref="R431:R437" si="99">IF(N431=0," ",IF(O431&lt;&gt;60,"ERROR!"," "))</f>
        <v xml:space="preserve"> </v>
      </c>
    </row>
    <row r="432" spans="2:18" ht="15.75" customHeight="1" x14ac:dyDescent="0.35">
      <c r="B432" s="461" t="s">
        <v>106</v>
      </c>
      <c r="C432" s="469">
        <v>638</v>
      </c>
      <c r="D432" s="157" t="s">
        <v>115</v>
      </c>
      <c r="E432" s="289" t="s">
        <v>49</v>
      </c>
      <c r="F432" s="268" t="s">
        <v>7</v>
      </c>
      <c r="G432" s="117"/>
      <c r="H432" s="67">
        <v>80</v>
      </c>
      <c r="I432" s="67">
        <v>140</v>
      </c>
      <c r="J432" s="67">
        <v>126</v>
      </c>
      <c r="K432" s="67">
        <v>128</v>
      </c>
      <c r="L432" s="81">
        <v>49</v>
      </c>
      <c r="M432" s="451">
        <v>1</v>
      </c>
      <c r="N432" s="106">
        <f>SUM(H432:$L432)</f>
        <v>523</v>
      </c>
      <c r="O432" s="125">
        <f>(H432/10)+(I432/10)+(J432/9)+(K432/8)+(L432/7)+(M432)</f>
        <v>60</v>
      </c>
      <c r="P432" s="552" t="str">
        <f>IF(N432&gt;509,"Yes","NO")</f>
        <v>Yes</v>
      </c>
      <c r="Q432" s="566" t="str">
        <f>IF(P432="yes","S","")</f>
        <v>S</v>
      </c>
      <c r="R432" s="398" t="str">
        <f>IF(N432=0," ",IF(O432&lt;&gt;60,"ERROR!"," "))</f>
        <v xml:space="preserve"> </v>
      </c>
    </row>
    <row r="433" spans="2:18" ht="15.75" customHeight="1" x14ac:dyDescent="0.35">
      <c r="B433" s="461" t="s">
        <v>106</v>
      </c>
      <c r="C433" s="395">
        <v>1233</v>
      </c>
      <c r="D433" s="141" t="s">
        <v>126</v>
      </c>
      <c r="E433" s="287" t="s">
        <v>43</v>
      </c>
      <c r="F433" s="268" t="s">
        <v>7</v>
      </c>
      <c r="G433" s="117"/>
      <c r="H433" s="67">
        <v>70</v>
      </c>
      <c r="I433" s="52">
        <v>130</v>
      </c>
      <c r="J433" s="52">
        <v>135</v>
      </c>
      <c r="K433" s="52">
        <v>96</v>
      </c>
      <c r="L433" s="4">
        <v>70</v>
      </c>
      <c r="M433" s="451">
        <v>3</v>
      </c>
      <c r="N433" s="106">
        <f>SUM(H433:$L433)</f>
        <v>501</v>
      </c>
      <c r="O433" s="125">
        <f>(H433/10)+(I433/10)+(J433/9)+(K433/8)+(L433/7)+(M433)</f>
        <v>60</v>
      </c>
      <c r="P433" s="187" t="str">
        <f>IF(N433&gt;509,"Yes","NO")</f>
        <v>NO</v>
      </c>
      <c r="Q433" s="195" t="str">
        <f>IF(P433="yes","S","")</f>
        <v/>
      </c>
      <c r="R433" s="398" t="str">
        <f>IF(N433=0," ",IF(O433&lt;&gt;60,"ERROR!"," "))</f>
        <v xml:space="preserve"> </v>
      </c>
    </row>
    <row r="434" spans="2:18" ht="15.75" customHeight="1" x14ac:dyDescent="0.35">
      <c r="B434" s="461" t="s">
        <v>106</v>
      </c>
      <c r="C434" s="395">
        <v>1118</v>
      </c>
      <c r="D434" s="141" t="s">
        <v>182</v>
      </c>
      <c r="E434" s="287" t="s">
        <v>48</v>
      </c>
      <c r="F434" s="268" t="s">
        <v>7</v>
      </c>
      <c r="G434" s="117"/>
      <c r="H434" s="67">
        <v>70</v>
      </c>
      <c r="I434" s="52">
        <v>130</v>
      </c>
      <c r="J434" s="52">
        <v>108</v>
      </c>
      <c r="K434" s="52">
        <v>96</v>
      </c>
      <c r="L434" s="4">
        <v>49</v>
      </c>
      <c r="M434" s="451">
        <v>9</v>
      </c>
      <c r="N434" s="106">
        <f>SUM(H434:$L434)</f>
        <v>453</v>
      </c>
      <c r="O434" s="125">
        <f>(H434/10)+(I434/10)+(J434/9)+(K434/8)+(L434/7)+(M434)</f>
        <v>60</v>
      </c>
      <c r="P434" s="187" t="str">
        <f>IF(N434&gt;509,"Yes","NO")</f>
        <v>NO</v>
      </c>
      <c r="Q434" s="553" t="str">
        <f>IF(P434="yes","S","")</f>
        <v/>
      </c>
      <c r="R434" s="398" t="str">
        <f>IF(N434=0," ",IF(O434&lt;&gt;60,"ERROR!"," "))</f>
        <v xml:space="preserve"> </v>
      </c>
    </row>
    <row r="435" spans="2:18" ht="15.75" customHeight="1" thickBot="1" x14ac:dyDescent="0.4">
      <c r="B435" s="461" t="s">
        <v>106</v>
      </c>
      <c r="C435" s="395">
        <v>90</v>
      </c>
      <c r="D435" s="141" t="s">
        <v>125</v>
      </c>
      <c r="E435" s="287" t="s">
        <v>42</v>
      </c>
      <c r="F435" s="268" t="s">
        <v>7</v>
      </c>
      <c r="G435" s="117"/>
      <c r="H435" s="67">
        <v>40</v>
      </c>
      <c r="I435" s="52">
        <v>60</v>
      </c>
      <c r="J435" s="52">
        <v>162</v>
      </c>
      <c r="K435" s="52">
        <v>136</v>
      </c>
      <c r="L435" s="4">
        <v>21</v>
      </c>
      <c r="M435" s="451">
        <v>12</v>
      </c>
      <c r="N435" s="106">
        <f>SUM(H435:$L435)</f>
        <v>419</v>
      </c>
      <c r="O435" s="125">
        <f t="shared" si="91"/>
        <v>60</v>
      </c>
      <c r="P435" s="187" t="str">
        <f t="shared" si="97"/>
        <v>NO</v>
      </c>
      <c r="Q435" s="195" t="str">
        <f t="shared" si="98"/>
        <v/>
      </c>
      <c r="R435" s="398" t="str">
        <f t="shared" si="99"/>
        <v xml:space="preserve"> </v>
      </c>
    </row>
    <row r="436" spans="2:18" ht="15.75" hidden="1" customHeight="1" x14ac:dyDescent="0.35">
      <c r="B436" s="461" t="s">
        <v>106</v>
      </c>
      <c r="C436" s="395">
        <v>1300</v>
      </c>
      <c r="D436" s="141" t="s">
        <v>151</v>
      </c>
      <c r="E436" s="287" t="s">
        <v>41</v>
      </c>
      <c r="F436" s="268" t="s">
        <v>7</v>
      </c>
      <c r="G436" s="117"/>
      <c r="H436" s="67"/>
      <c r="I436" s="52"/>
      <c r="J436" s="52"/>
      <c r="K436" s="52"/>
      <c r="L436" s="4"/>
      <c r="M436" s="451"/>
      <c r="N436" s="106">
        <f>SUM(H436:$L436)</f>
        <v>0</v>
      </c>
      <c r="O436" s="125">
        <f t="shared" si="91"/>
        <v>0</v>
      </c>
      <c r="P436" s="187" t="str">
        <f t="shared" si="97"/>
        <v>NO</v>
      </c>
      <c r="Q436" s="195" t="str">
        <f t="shared" si="98"/>
        <v/>
      </c>
      <c r="R436" s="398" t="str">
        <f t="shared" si="99"/>
        <v xml:space="preserve"> </v>
      </c>
    </row>
    <row r="437" spans="2:18" ht="15.75" hidden="1" customHeight="1" thickBot="1" x14ac:dyDescent="0.4">
      <c r="B437" s="461" t="s">
        <v>106</v>
      </c>
      <c r="C437" s="395">
        <v>1618</v>
      </c>
      <c r="D437" s="141" t="s">
        <v>69</v>
      </c>
      <c r="E437" s="287" t="s">
        <v>43</v>
      </c>
      <c r="F437" s="268" t="s">
        <v>7</v>
      </c>
      <c r="G437" s="117"/>
      <c r="H437" s="67"/>
      <c r="I437" s="52"/>
      <c r="J437" s="52"/>
      <c r="K437" s="52"/>
      <c r="L437" s="4"/>
      <c r="M437" s="451"/>
      <c r="N437" s="143">
        <f>SUM(H437:$L437)</f>
        <v>0</v>
      </c>
      <c r="O437" s="331">
        <f t="shared" si="91"/>
        <v>0</v>
      </c>
      <c r="P437" s="167" t="str">
        <f t="shared" si="97"/>
        <v>NO</v>
      </c>
      <c r="Q437" s="131" t="str">
        <f t="shared" si="98"/>
        <v/>
      </c>
      <c r="R437" s="379" t="str">
        <f t="shared" si="99"/>
        <v xml:space="preserve"> </v>
      </c>
    </row>
    <row r="438" spans="2:18" ht="27.75" customHeight="1" thickBot="1" x14ac:dyDescent="0.4">
      <c r="C438" s="473">
        <f>COUNT(C413:C437)</f>
        <v>24</v>
      </c>
      <c r="D438" s="905" t="s">
        <v>22</v>
      </c>
      <c r="E438" s="906"/>
      <c r="F438" s="905" t="s">
        <v>81</v>
      </c>
      <c r="G438" s="907"/>
      <c r="H438" s="907"/>
      <c r="I438" s="907"/>
      <c r="J438" s="907"/>
      <c r="K438" s="907"/>
      <c r="L438" s="907"/>
      <c r="M438" s="907"/>
      <c r="N438" s="896"/>
      <c r="O438" s="896"/>
      <c r="P438" s="896"/>
      <c r="Q438" s="897"/>
    </row>
    <row r="439" spans="2:18" ht="15.75" customHeight="1" x14ac:dyDescent="0.35">
      <c r="C439" s="391"/>
      <c r="D439" s="491"/>
      <c r="E439" s="285"/>
      <c r="F439" s="274"/>
      <c r="G439" s="503"/>
      <c r="H439" s="170"/>
      <c r="I439" s="170"/>
      <c r="J439" s="170"/>
      <c r="K439" s="170"/>
      <c r="L439" s="170"/>
      <c r="M439" s="46"/>
      <c r="N439" s="93"/>
      <c r="O439" s="94"/>
      <c r="P439" s="224"/>
      <c r="Q439" s="93"/>
      <c r="R439" s="464"/>
    </row>
    <row r="440" spans="2:18" ht="23.25" customHeight="1" x14ac:dyDescent="0.35">
      <c r="D440" s="463"/>
      <c r="E440" s="463"/>
      <c r="F440" s="463"/>
      <c r="G440" s="463"/>
      <c r="H440" s="47"/>
      <c r="I440" s="47"/>
      <c r="J440" s="47"/>
      <c r="K440" s="47"/>
      <c r="L440" s="47"/>
      <c r="M440" s="47"/>
      <c r="N440" s="47"/>
      <c r="O440" s="47"/>
      <c r="P440" s="47"/>
      <c r="Q440" s="47"/>
    </row>
    <row r="441" spans="2:18" ht="23.25" customHeight="1" x14ac:dyDescent="0.35">
      <c r="D441" s="463"/>
      <c r="E441" s="463"/>
      <c r="F441" s="463"/>
      <c r="G441" s="463"/>
      <c r="H441" s="47"/>
      <c r="I441" s="47"/>
      <c r="J441" s="47"/>
      <c r="K441" s="47"/>
      <c r="L441" s="47"/>
      <c r="M441" s="47"/>
      <c r="N441" s="47"/>
      <c r="O441" s="47"/>
      <c r="P441" s="47"/>
      <c r="Q441" s="47"/>
    </row>
    <row r="442" spans="2:18" ht="23.25" customHeight="1" x14ac:dyDescent="0.35">
      <c r="D442" s="463"/>
      <c r="E442" s="463"/>
      <c r="F442" s="463"/>
      <c r="G442" s="463"/>
      <c r="H442" s="47"/>
      <c r="I442" s="47"/>
      <c r="J442" s="47"/>
      <c r="K442" s="47"/>
      <c r="L442" s="47"/>
      <c r="M442" s="47"/>
      <c r="N442" s="47"/>
      <c r="O442" s="47"/>
      <c r="P442" s="47"/>
      <c r="Q442" s="47"/>
    </row>
    <row r="444" spans="2:18" x14ac:dyDescent="0.35">
      <c r="C444" s="482" t="e">
        <f>C384+C297+C272+C241+C155+C122+C98+C69+C27+#REF!</f>
        <v>#REF!</v>
      </c>
      <c r="D444" s="146" t="s">
        <v>110</v>
      </c>
    </row>
    <row r="445" spans="2:18" x14ac:dyDescent="0.35">
      <c r="C445" s="482">
        <v>60</v>
      </c>
      <c r="D445" s="146" t="s">
        <v>111</v>
      </c>
    </row>
    <row r="446" spans="2:18" x14ac:dyDescent="0.35">
      <c r="C446" s="483" t="e">
        <f>C444/C445</f>
        <v>#REF!</v>
      </c>
      <c r="D446" s="146" t="s">
        <v>112</v>
      </c>
    </row>
  </sheetData>
  <mergeCells count="60">
    <mergeCell ref="D412:N412"/>
    <mergeCell ref="P414:Q416"/>
    <mergeCell ref="D438:E438"/>
    <mergeCell ref="F438:Q438"/>
    <mergeCell ref="Q164:R171"/>
    <mergeCell ref="Q250:R252"/>
    <mergeCell ref="B300:R300"/>
    <mergeCell ref="P306:Q307"/>
    <mergeCell ref="R400:S401"/>
    <mergeCell ref="R277:S279"/>
    <mergeCell ref="Q8:R11"/>
    <mergeCell ref="F155:Q155"/>
    <mergeCell ref="D397:G397"/>
    <mergeCell ref="D387:N387"/>
    <mergeCell ref="F241:Q241"/>
    <mergeCell ref="D272:E272"/>
    <mergeCell ref="F272:Q272"/>
    <mergeCell ref="F122:Q122"/>
    <mergeCell ref="Q107:R108"/>
    <mergeCell ref="D98:E98"/>
    <mergeCell ref="D6:N6"/>
    <mergeCell ref="D275:N275"/>
    <mergeCell ref="B29:R29"/>
    <mergeCell ref="D69:E69"/>
    <mergeCell ref="Q74:R75"/>
    <mergeCell ref="D159:Q159"/>
    <mergeCell ref="B101:R101"/>
    <mergeCell ref="D72:N72"/>
    <mergeCell ref="D105:N105"/>
    <mergeCell ref="D125:N125"/>
    <mergeCell ref="D155:E155"/>
    <mergeCell ref="B157:R157"/>
    <mergeCell ref="D304:N304"/>
    <mergeCell ref="C302:Q302"/>
    <mergeCell ref="Q127:R128"/>
    <mergeCell ref="D162:N162"/>
    <mergeCell ref="D241:E241"/>
    <mergeCell ref="D248:N248"/>
    <mergeCell ref="B243:R243"/>
    <mergeCell ref="F297:Q297"/>
    <mergeCell ref="D122:E122"/>
    <mergeCell ref="D410:G410"/>
    <mergeCell ref="H410:Q410"/>
    <mergeCell ref="D384:E384"/>
    <mergeCell ref="F384:Q384"/>
    <mergeCell ref="D245:Q245"/>
    <mergeCell ref="D297:E297"/>
    <mergeCell ref="D398:N398"/>
    <mergeCell ref="H397:Q397"/>
    <mergeCell ref="P389:Q390"/>
    <mergeCell ref="B2:S2"/>
    <mergeCell ref="C4:R4"/>
    <mergeCell ref="C103:R103"/>
    <mergeCell ref="D27:E27"/>
    <mergeCell ref="F27:Q27"/>
    <mergeCell ref="F98:R98"/>
    <mergeCell ref="Q35:R36"/>
    <mergeCell ref="D33:N33"/>
    <mergeCell ref="F69:R69"/>
    <mergeCell ref="C31:R31"/>
  </mergeCells>
  <phoneticPr fontId="2" type="noConversion"/>
  <pageMargins left="0.23622047244094491" right="0.23622047244094491" top="0.74803149606299213" bottom="0.74803149606299213" header="0.31496062992125984" footer="0.31496062992125984"/>
  <pageSetup paperSize="9" scale="56" fitToHeight="2" orientation="portrait" horizontalDpi="360" verticalDpi="360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W15"/>
  <sheetViews>
    <sheetView zoomScale="80" zoomScaleNormal="80" workbookViewId="0">
      <selection activeCell="O17" sqref="O17"/>
    </sheetView>
  </sheetViews>
  <sheetFormatPr defaultColWidth="8.81640625" defaultRowHeight="15.5" x14ac:dyDescent="0.35"/>
  <cols>
    <col min="1" max="1" width="2.26953125" style="364" customWidth="1"/>
    <col min="2" max="2" width="6.7265625" style="228" customWidth="1"/>
    <col min="3" max="3" width="7.7265625" style="466" customWidth="1"/>
    <col min="4" max="4" width="30.1796875" style="146" customWidth="1"/>
    <col min="5" max="5" width="10.453125" style="279" customWidth="1"/>
    <col min="6" max="6" width="8.453125" style="854" customWidth="1"/>
    <col min="7" max="7" width="9.7265625" style="6" customWidth="1"/>
    <col min="8" max="10" width="6.453125" style="364" customWidth="1"/>
    <col min="11" max="11" width="6.81640625" style="364" customWidth="1"/>
    <col min="12" max="12" width="6.453125" style="364" customWidth="1"/>
    <col min="13" max="13" width="6.7265625" style="364" customWidth="1"/>
    <col min="14" max="14" width="9.26953125" style="87" customWidth="1"/>
    <col min="15" max="15" width="8.81640625" style="364"/>
    <col min="16" max="16" width="9.81640625" style="364" customWidth="1"/>
    <col min="17" max="17" width="9.7265625" style="364" customWidth="1"/>
    <col min="18" max="18" width="12" style="364" customWidth="1"/>
    <col min="19" max="19" width="12.453125" style="364" customWidth="1"/>
    <col min="20" max="20" width="12.81640625" style="364" customWidth="1"/>
    <col min="21" max="21" width="3.26953125" style="364" customWidth="1"/>
    <col min="22" max="16384" width="8.81640625" style="364"/>
  </cols>
  <sheetData>
    <row r="1" spans="2:23" ht="24" customHeight="1" thickBot="1" x14ac:dyDescent="0.4">
      <c r="B1" s="898" t="s">
        <v>298</v>
      </c>
      <c r="C1" s="899"/>
      <c r="D1" s="899"/>
      <c r="E1" s="899"/>
      <c r="F1" s="899"/>
      <c r="G1" s="899"/>
      <c r="H1" s="899"/>
      <c r="I1" s="899"/>
      <c r="J1" s="899"/>
      <c r="K1" s="899"/>
      <c r="L1" s="899"/>
      <c r="M1" s="899"/>
      <c r="N1" s="899"/>
      <c r="O1" s="899"/>
      <c r="P1" s="899"/>
      <c r="Q1" s="899"/>
      <c r="R1" s="899"/>
      <c r="S1" s="899"/>
      <c r="T1" s="900"/>
    </row>
    <row r="2" spans="2:23" ht="14.5" x14ac:dyDescent="0.35">
      <c r="C2" s="230"/>
      <c r="E2" s="146"/>
      <c r="G2" s="146"/>
      <c r="H2" s="229"/>
      <c r="I2" s="229"/>
      <c r="J2" s="229"/>
      <c r="K2" s="229"/>
      <c r="L2" s="229"/>
      <c r="M2" s="309"/>
      <c r="N2" s="310"/>
      <c r="O2" s="309"/>
      <c r="P2" s="234"/>
      <c r="Q2" s="380"/>
    </row>
    <row r="3" spans="2:23" ht="12.75" customHeight="1" thickBot="1" x14ac:dyDescent="0.4"/>
    <row r="4" spans="2:23" s="529" customFormat="1" ht="29.25" customHeight="1" thickBot="1" x14ac:dyDescent="0.4">
      <c r="C4" s="466"/>
      <c r="D4" s="901" t="s">
        <v>124</v>
      </c>
      <c r="E4" s="902"/>
      <c r="F4" s="902"/>
      <c r="G4" s="902"/>
      <c r="H4" s="902"/>
      <c r="I4" s="902"/>
      <c r="J4" s="902"/>
      <c r="K4" s="902"/>
      <c r="L4" s="902"/>
      <c r="M4" s="902"/>
      <c r="N4" s="903"/>
    </row>
    <row r="5" spans="2:23" ht="35.25" customHeight="1" thickBot="1" x14ac:dyDescent="0.4">
      <c r="C5" s="1055" t="s">
        <v>1</v>
      </c>
      <c r="D5" s="886" t="s">
        <v>0</v>
      </c>
      <c r="E5" s="297" t="s">
        <v>37</v>
      </c>
      <c r="F5" s="1064" t="s">
        <v>52</v>
      </c>
      <c r="G5" s="176"/>
      <c r="H5" s="421" t="s">
        <v>17</v>
      </c>
      <c r="I5" s="641">
        <v>10</v>
      </c>
      <c r="J5" s="641">
        <v>9</v>
      </c>
      <c r="K5" s="641">
        <v>8</v>
      </c>
      <c r="L5" s="641">
        <v>7</v>
      </c>
      <c r="M5" s="60"/>
      <c r="N5" s="140">
        <v>0</v>
      </c>
      <c r="O5" s="91" t="s">
        <v>3</v>
      </c>
      <c r="P5" s="98" t="s">
        <v>26</v>
      </c>
      <c r="Q5" s="153" t="s">
        <v>20</v>
      </c>
      <c r="R5" s="640" t="s">
        <v>21</v>
      </c>
      <c r="S5" s="807" t="s">
        <v>157</v>
      </c>
    </row>
    <row r="6" spans="2:23" ht="16.149999999999999" customHeight="1" thickBot="1" x14ac:dyDescent="0.4">
      <c r="B6" s="461" t="s">
        <v>99</v>
      </c>
      <c r="C6" s="1065">
        <v>786</v>
      </c>
      <c r="D6" s="1009" t="s">
        <v>227</v>
      </c>
      <c r="E6" s="1010" t="s">
        <v>48</v>
      </c>
      <c r="F6" s="1066" t="s">
        <v>4</v>
      </c>
      <c r="G6" s="732">
        <v>4</v>
      </c>
      <c r="H6" s="796">
        <v>55</v>
      </c>
      <c r="I6" s="796">
        <v>42</v>
      </c>
      <c r="J6" s="796">
        <v>38</v>
      </c>
      <c r="K6" s="796">
        <v>14</v>
      </c>
      <c r="L6" s="796">
        <v>1</v>
      </c>
      <c r="M6" s="796"/>
      <c r="N6" s="1011">
        <v>0</v>
      </c>
      <c r="O6" s="28">
        <f t="shared" ref="O6:O14" si="0">(H6*10)+(I6*10)+(J6*9)+(K6*8)+(L6*7)+(M6*6)</f>
        <v>1431</v>
      </c>
      <c r="P6" s="1012">
        <f t="shared" ref="P6:P14" si="1">SUM(H6:N6)</f>
        <v>150</v>
      </c>
      <c r="Q6" s="75"/>
      <c r="R6" s="91" t="str">
        <f>IF(Q6="yes","HM","")</f>
        <v/>
      </c>
      <c r="S6" s="443" t="str">
        <f>IF(O6=0," ",IF(P6&lt;&gt;150,"ERROR!"," "))</f>
        <v xml:space="preserve"> </v>
      </c>
      <c r="V6" s="890" t="s">
        <v>238</v>
      </c>
      <c r="W6" s="891"/>
    </row>
    <row r="7" spans="2:23" x14ac:dyDescent="0.35">
      <c r="B7" s="461" t="s">
        <v>99</v>
      </c>
      <c r="C7" s="1014">
        <v>1500</v>
      </c>
      <c r="D7" s="819" t="s">
        <v>262</v>
      </c>
      <c r="E7" s="1015" t="s">
        <v>48</v>
      </c>
      <c r="F7" s="1067" t="s">
        <v>5</v>
      </c>
      <c r="G7" s="641">
        <f t="shared" ref="G7:G14" si="2">VLOOKUP(F7,$V$8:$W$12,2,FALSE)</f>
        <v>3</v>
      </c>
      <c r="H7" s="733">
        <v>39</v>
      </c>
      <c r="I7" s="733">
        <v>50</v>
      </c>
      <c r="J7" s="733">
        <v>45</v>
      </c>
      <c r="K7" s="733">
        <v>12</v>
      </c>
      <c r="L7" s="733">
        <v>2</v>
      </c>
      <c r="M7" s="733"/>
      <c r="N7" s="735">
        <v>2</v>
      </c>
      <c r="O7" s="140">
        <f t="shared" si="0"/>
        <v>1405</v>
      </c>
      <c r="P7" s="880">
        <f t="shared" si="1"/>
        <v>150</v>
      </c>
      <c r="Q7" s="1016"/>
      <c r="R7" s="434" t="str">
        <f>IF(Q7="yes","M","")</f>
        <v/>
      </c>
      <c r="S7" s="398" t="str">
        <f t="shared" ref="S7:S13" si="3">IF(O7=0," ",IF(P7&lt;&gt;150,"ERROR!"," "))</f>
        <v xml:space="preserve"> </v>
      </c>
      <c r="V7" s="704" t="s">
        <v>8</v>
      </c>
      <c r="W7" s="703">
        <v>5</v>
      </c>
    </row>
    <row r="8" spans="2:23" ht="16" thickBot="1" x14ac:dyDescent="0.4">
      <c r="B8" s="461" t="s">
        <v>99</v>
      </c>
      <c r="C8" s="693">
        <v>1786</v>
      </c>
      <c r="D8" s="808" t="s">
        <v>222</v>
      </c>
      <c r="E8" s="694" t="s">
        <v>49</v>
      </c>
      <c r="F8" s="858" t="s">
        <v>5</v>
      </c>
      <c r="G8" s="643">
        <f t="shared" si="2"/>
        <v>3</v>
      </c>
      <c r="H8" s="876">
        <v>50</v>
      </c>
      <c r="I8" s="876">
        <v>38</v>
      </c>
      <c r="J8" s="876">
        <v>40</v>
      </c>
      <c r="K8" s="876">
        <v>17</v>
      </c>
      <c r="L8" s="876">
        <v>3</v>
      </c>
      <c r="M8" s="876"/>
      <c r="N8" s="1017">
        <v>2</v>
      </c>
      <c r="O8" s="692">
        <f t="shared" si="0"/>
        <v>1397</v>
      </c>
      <c r="P8" s="643">
        <f t="shared" si="1"/>
        <v>150</v>
      </c>
      <c r="Q8" s="52"/>
      <c r="R8" s="515" t="str">
        <f>IF(Q8="yes","M","")</f>
        <v/>
      </c>
      <c r="S8" s="398" t="str">
        <f t="shared" si="3"/>
        <v xml:space="preserve"> </v>
      </c>
      <c r="V8" s="704" t="s">
        <v>5</v>
      </c>
      <c r="W8" s="703">
        <v>3</v>
      </c>
    </row>
    <row r="9" spans="2:23" x14ac:dyDescent="0.35">
      <c r="B9" s="461" t="s">
        <v>99</v>
      </c>
      <c r="C9" s="693">
        <v>1041</v>
      </c>
      <c r="D9" s="808" t="s">
        <v>232</v>
      </c>
      <c r="E9" s="694" t="s">
        <v>53</v>
      </c>
      <c r="F9" s="858" t="s">
        <v>5</v>
      </c>
      <c r="G9" s="643">
        <f t="shared" si="2"/>
        <v>3</v>
      </c>
      <c r="H9" s="876">
        <v>48</v>
      </c>
      <c r="I9" s="876">
        <v>26</v>
      </c>
      <c r="J9" s="876">
        <v>39</v>
      </c>
      <c r="K9" s="876">
        <v>24</v>
      </c>
      <c r="L9" s="876">
        <v>10</v>
      </c>
      <c r="M9" s="876"/>
      <c r="N9" s="1017">
        <v>3</v>
      </c>
      <c r="O9" s="692">
        <f t="shared" si="0"/>
        <v>1353</v>
      </c>
      <c r="P9" s="643">
        <f t="shared" si="1"/>
        <v>150</v>
      </c>
      <c r="Q9" s="52"/>
      <c r="R9" s="882" t="str">
        <f>IF(Q9="yes","G","")</f>
        <v/>
      </c>
      <c r="S9" s="398" t="str">
        <f t="shared" si="3"/>
        <v xml:space="preserve"> </v>
      </c>
      <c r="V9" s="704" t="s">
        <v>6</v>
      </c>
      <c r="W9" s="703">
        <v>2</v>
      </c>
    </row>
    <row r="10" spans="2:23" ht="16" thickBot="1" x14ac:dyDescent="0.4">
      <c r="B10" s="461" t="s">
        <v>99</v>
      </c>
      <c r="C10" s="698">
        <v>1783</v>
      </c>
      <c r="D10" s="810" t="s">
        <v>231</v>
      </c>
      <c r="E10" s="700" t="s">
        <v>53</v>
      </c>
      <c r="F10" s="1060" t="s">
        <v>5</v>
      </c>
      <c r="G10" s="642">
        <f t="shared" si="2"/>
        <v>3</v>
      </c>
      <c r="H10" s="347">
        <v>47</v>
      </c>
      <c r="I10" s="347">
        <v>19</v>
      </c>
      <c r="J10" s="347">
        <v>48</v>
      </c>
      <c r="K10" s="347">
        <v>22</v>
      </c>
      <c r="L10" s="347">
        <v>11</v>
      </c>
      <c r="M10" s="347"/>
      <c r="N10" s="795">
        <v>3</v>
      </c>
      <c r="O10" s="107">
        <f t="shared" si="0"/>
        <v>1345</v>
      </c>
      <c r="P10" s="354">
        <f t="shared" si="1"/>
        <v>150</v>
      </c>
      <c r="Q10" s="120"/>
      <c r="R10" s="156" t="str">
        <f>IF(Q10="yes","G","")</f>
        <v/>
      </c>
      <c r="S10" s="398" t="str">
        <f t="shared" si="3"/>
        <v xml:space="preserve"> </v>
      </c>
      <c r="V10" s="706" t="s">
        <v>7</v>
      </c>
      <c r="W10" s="705">
        <v>1</v>
      </c>
    </row>
    <row r="11" spans="2:23" x14ac:dyDescent="0.35">
      <c r="B11" s="461"/>
      <c r="C11" s="728">
        <v>1901</v>
      </c>
      <c r="D11" s="818" t="s">
        <v>249</v>
      </c>
      <c r="E11" s="729" t="s">
        <v>53</v>
      </c>
      <c r="F11" s="1061" t="s">
        <v>7</v>
      </c>
      <c r="G11" s="714">
        <f t="shared" si="2"/>
        <v>1</v>
      </c>
      <c r="H11" s="526">
        <v>33</v>
      </c>
      <c r="I11" s="526">
        <v>36</v>
      </c>
      <c r="J11" s="526">
        <v>49</v>
      </c>
      <c r="K11" s="526">
        <v>18</v>
      </c>
      <c r="L11" s="526">
        <v>7</v>
      </c>
      <c r="M11" s="526"/>
      <c r="N11" s="1013">
        <v>7</v>
      </c>
      <c r="O11" s="88">
        <f t="shared" si="0"/>
        <v>1324</v>
      </c>
      <c r="P11" s="155">
        <f t="shared" si="1"/>
        <v>150</v>
      </c>
      <c r="Q11" s="11"/>
      <c r="R11" s="122"/>
      <c r="S11" s="398"/>
      <c r="V11" s="757"/>
      <c r="W11" s="758"/>
    </row>
    <row r="12" spans="2:23" x14ac:dyDescent="0.35">
      <c r="B12" s="461" t="s">
        <v>99</v>
      </c>
      <c r="C12" s="697">
        <v>1569</v>
      </c>
      <c r="D12" s="808" t="s">
        <v>335</v>
      </c>
      <c r="E12" s="694" t="s">
        <v>44</v>
      </c>
      <c r="F12" s="858" t="s">
        <v>7</v>
      </c>
      <c r="G12" s="643">
        <f t="shared" si="2"/>
        <v>1</v>
      </c>
      <c r="H12" s="782">
        <v>35</v>
      </c>
      <c r="I12" s="782">
        <v>21</v>
      </c>
      <c r="J12" s="782">
        <v>31</v>
      </c>
      <c r="K12" s="782">
        <v>25</v>
      </c>
      <c r="L12" s="782">
        <v>14</v>
      </c>
      <c r="M12" s="782"/>
      <c r="N12" s="606">
        <v>24</v>
      </c>
      <c r="O12" s="106">
        <f t="shared" si="0"/>
        <v>1137</v>
      </c>
      <c r="P12" s="173">
        <f t="shared" si="1"/>
        <v>150</v>
      </c>
      <c r="Q12" s="42"/>
      <c r="R12" s="122" t="str">
        <f>IF(Q12="yes","S","")</f>
        <v/>
      </c>
      <c r="S12" s="398" t="str">
        <f t="shared" si="3"/>
        <v xml:space="preserve"> </v>
      </c>
    </row>
    <row r="13" spans="2:23" x14ac:dyDescent="0.35">
      <c r="B13" s="461" t="s">
        <v>99</v>
      </c>
      <c r="C13" s="697">
        <v>1853</v>
      </c>
      <c r="D13" s="808" t="s">
        <v>254</v>
      </c>
      <c r="E13" s="694" t="s">
        <v>53</v>
      </c>
      <c r="F13" s="858" t="s">
        <v>7</v>
      </c>
      <c r="G13" s="643">
        <f t="shared" si="2"/>
        <v>1</v>
      </c>
      <c r="H13" s="782">
        <v>19</v>
      </c>
      <c r="I13" s="782">
        <v>20</v>
      </c>
      <c r="J13" s="782">
        <v>34</v>
      </c>
      <c r="K13" s="782">
        <v>35</v>
      </c>
      <c r="L13" s="782">
        <v>22</v>
      </c>
      <c r="M13" s="782"/>
      <c r="N13" s="606">
        <v>20</v>
      </c>
      <c r="O13" s="106">
        <f t="shared" si="0"/>
        <v>1130</v>
      </c>
      <c r="P13" s="173">
        <f t="shared" si="1"/>
        <v>150</v>
      </c>
      <c r="Q13" s="42"/>
      <c r="R13" s="716" t="str">
        <f>IF(Q13="yes","S","")</f>
        <v/>
      </c>
      <c r="S13" s="398" t="str">
        <f t="shared" si="3"/>
        <v xml:space="preserve"> </v>
      </c>
    </row>
    <row r="14" spans="2:23" ht="16" thickBot="1" x14ac:dyDescent="0.4">
      <c r="B14" s="461" t="s">
        <v>99</v>
      </c>
      <c r="C14" s="698">
        <v>1143</v>
      </c>
      <c r="D14" s="810" t="s">
        <v>244</v>
      </c>
      <c r="E14" s="700" t="s">
        <v>44</v>
      </c>
      <c r="F14" s="1060" t="s">
        <v>7</v>
      </c>
      <c r="G14" s="642">
        <f t="shared" si="2"/>
        <v>1</v>
      </c>
      <c r="H14" s="347">
        <v>22</v>
      </c>
      <c r="I14" s="347">
        <v>23</v>
      </c>
      <c r="J14" s="347">
        <v>41</v>
      </c>
      <c r="K14" s="347">
        <v>23</v>
      </c>
      <c r="L14" s="347">
        <v>13</v>
      </c>
      <c r="M14" s="347"/>
      <c r="N14" s="795">
        <v>28</v>
      </c>
      <c r="O14" s="106">
        <f t="shared" si="0"/>
        <v>1094</v>
      </c>
      <c r="P14" s="173">
        <f t="shared" si="1"/>
        <v>150</v>
      </c>
      <c r="Q14" s="42"/>
      <c r="R14" s="719"/>
      <c r="S14" s="379"/>
    </row>
    <row r="15" spans="2:23" ht="24.75" customHeight="1" thickBot="1" x14ac:dyDescent="0.4">
      <c r="C15" s="471">
        <f>COUNT(C6:C14)</f>
        <v>9</v>
      </c>
      <c r="D15" s="1068" t="s">
        <v>22</v>
      </c>
      <c r="E15" s="1069"/>
      <c r="F15" s="895" t="s">
        <v>29</v>
      </c>
      <c r="G15" s="896"/>
      <c r="H15" s="896"/>
      <c r="I15" s="896"/>
      <c r="J15" s="896"/>
      <c r="K15" s="896"/>
      <c r="L15" s="896"/>
      <c r="M15" s="896"/>
      <c r="N15" s="896"/>
      <c r="O15" s="896"/>
      <c r="P15" s="896"/>
      <c r="Q15" s="896"/>
      <c r="R15" s="897"/>
    </row>
  </sheetData>
  <mergeCells count="5">
    <mergeCell ref="B1:T1"/>
    <mergeCell ref="V6:W6"/>
    <mergeCell ref="D4:N4"/>
    <mergeCell ref="D15:E15"/>
    <mergeCell ref="F15:R15"/>
  </mergeCells>
  <pageMargins left="0.23622047244094491" right="0.23622047244094491" top="0.74803149606299213" bottom="0.74803149606299213" header="0.31496062992125984" footer="0.31496062992125984"/>
  <pageSetup paperSize="9" scale="72" fitToHeight="2" orientation="landscape" horizontalDpi="360" verticalDpi="36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W22"/>
  <sheetViews>
    <sheetView zoomScale="80" zoomScaleNormal="80" workbookViewId="0">
      <selection activeCell="D12" sqref="D12"/>
    </sheetView>
  </sheetViews>
  <sheetFormatPr defaultColWidth="8.81640625" defaultRowHeight="15.5" x14ac:dyDescent="0.35"/>
  <cols>
    <col min="1" max="1" width="2.26953125" style="364" customWidth="1"/>
    <col min="2" max="2" width="6.7265625" style="228" customWidth="1"/>
    <col min="3" max="3" width="7.7265625" style="466" customWidth="1"/>
    <col min="4" max="4" width="30.1796875" style="146" customWidth="1"/>
    <col min="5" max="5" width="10.453125" style="279" customWidth="1"/>
    <col min="6" max="6" width="8.453125" style="854" customWidth="1"/>
    <col min="7" max="7" width="9.7265625" style="6" customWidth="1"/>
    <col min="8" max="10" width="6.453125" style="364" customWidth="1"/>
    <col min="11" max="11" width="6.81640625" style="364" customWidth="1"/>
    <col min="12" max="12" width="6.453125" style="364" customWidth="1"/>
    <col min="13" max="13" width="6.7265625" style="364" customWidth="1"/>
    <col min="14" max="14" width="9.26953125" style="87" customWidth="1"/>
    <col min="15" max="15" width="8.81640625" style="364"/>
    <col min="16" max="16" width="9.81640625" style="364" customWidth="1"/>
    <col min="17" max="17" width="9.7265625" style="364" customWidth="1"/>
    <col min="18" max="18" width="12" style="364" customWidth="1"/>
    <col min="19" max="19" width="12.453125" style="364" customWidth="1"/>
    <col min="20" max="20" width="12.81640625" style="364" customWidth="1"/>
    <col min="21" max="21" width="3.26953125" style="364" customWidth="1"/>
    <col min="22" max="16384" width="8.81640625" style="364"/>
  </cols>
  <sheetData>
    <row r="1" spans="2:23" ht="16" thickBot="1" x14ac:dyDescent="0.4"/>
    <row r="2" spans="2:23" ht="24" customHeight="1" thickBot="1" x14ac:dyDescent="0.4">
      <c r="B2" s="898" t="s">
        <v>298</v>
      </c>
      <c r="C2" s="899"/>
      <c r="D2" s="899"/>
      <c r="E2" s="899"/>
      <c r="F2" s="899"/>
      <c r="G2" s="899"/>
      <c r="H2" s="899"/>
      <c r="I2" s="899"/>
      <c r="J2" s="899"/>
      <c r="K2" s="899"/>
      <c r="L2" s="899"/>
      <c r="M2" s="899"/>
      <c r="N2" s="899"/>
      <c r="O2" s="899"/>
      <c r="P2" s="899"/>
      <c r="Q2" s="899"/>
      <c r="R2" s="899"/>
      <c r="S2" s="899"/>
      <c r="T2" s="900"/>
    </row>
    <row r="3" spans="2:23" ht="15" thickBot="1" x14ac:dyDescent="0.4">
      <c r="C3" s="230"/>
      <c r="E3" s="146"/>
      <c r="G3" s="146"/>
      <c r="H3" s="229"/>
      <c r="I3" s="229"/>
      <c r="J3" s="229"/>
      <c r="K3" s="229"/>
      <c r="L3" s="229"/>
      <c r="M3" s="309"/>
      <c r="N3" s="310"/>
      <c r="O3" s="309"/>
      <c r="P3" s="234"/>
      <c r="Q3" s="380"/>
    </row>
    <row r="4" spans="2:23" ht="28.5" customHeight="1" thickBot="1" x14ac:dyDescent="0.4">
      <c r="D4" s="892" t="s">
        <v>38</v>
      </c>
      <c r="E4" s="893"/>
      <c r="F4" s="893"/>
      <c r="G4" s="893"/>
      <c r="H4" s="893"/>
      <c r="I4" s="893"/>
      <c r="J4" s="893"/>
      <c r="K4" s="893"/>
      <c r="L4" s="893"/>
      <c r="M4" s="893"/>
      <c r="N4" s="894"/>
      <c r="O4" s="27"/>
      <c r="P4" s="146"/>
      <c r="Q4" s="26"/>
    </row>
    <row r="5" spans="2:23" ht="35.25" customHeight="1" thickBot="1" x14ac:dyDescent="0.4">
      <c r="C5" s="1055" t="s">
        <v>1</v>
      </c>
      <c r="D5" s="886" t="s">
        <v>0</v>
      </c>
      <c r="E5" s="297" t="s">
        <v>37</v>
      </c>
      <c r="F5" s="1064" t="s">
        <v>52</v>
      </c>
      <c r="G5" s="176"/>
      <c r="H5" s="49" t="s">
        <v>17</v>
      </c>
      <c r="I5" s="70">
        <v>10</v>
      </c>
      <c r="J5" s="70">
        <v>9</v>
      </c>
      <c r="K5" s="70">
        <v>8</v>
      </c>
      <c r="L5" s="60">
        <v>7</v>
      </c>
      <c r="M5" s="33">
        <v>0</v>
      </c>
      <c r="N5" s="707" t="s">
        <v>3</v>
      </c>
      <c r="O5" s="717" t="s">
        <v>18</v>
      </c>
      <c r="P5" s="153" t="s">
        <v>20</v>
      </c>
      <c r="Q5" s="640" t="s">
        <v>21</v>
      </c>
      <c r="R5" s="806" t="s">
        <v>157</v>
      </c>
    </row>
    <row r="6" spans="2:23" ht="15.75" hidden="1" customHeight="1" x14ac:dyDescent="0.4">
      <c r="B6" s="461" t="s">
        <v>106</v>
      </c>
      <c r="C6" s="1020"/>
      <c r="D6" s="1021"/>
      <c r="E6" s="1022"/>
      <c r="F6" s="1070"/>
      <c r="G6" s="715"/>
      <c r="H6" s="1"/>
      <c r="I6" s="1"/>
      <c r="J6" s="1"/>
      <c r="K6" s="1"/>
      <c r="L6" s="1"/>
      <c r="M6" s="1023"/>
      <c r="N6" s="1024">
        <f t="shared" ref="N6:N20" si="0">(H6*10)+(I6*10)+(J6*9)+(K6*8)+(L6*7)</f>
        <v>0</v>
      </c>
      <c r="O6" s="715">
        <f t="shared" ref="O6:O20" si="1">SUM(H6:M6)</f>
        <v>0</v>
      </c>
      <c r="P6" s="876" t="s">
        <v>359</v>
      </c>
      <c r="Q6" s="876"/>
      <c r="R6" s="725" t="str">
        <f t="shared" ref="R6:R16" si="2">IF(N6=0," ",IF(O6&lt;&gt;60,"ERROR!"," "))</f>
        <v xml:space="preserve"> </v>
      </c>
      <c r="V6" s="890" t="s">
        <v>238</v>
      </c>
      <c r="W6" s="891"/>
    </row>
    <row r="7" spans="2:23" ht="15.75" customHeight="1" thickBot="1" x14ac:dyDescent="0.4">
      <c r="B7" s="461" t="s">
        <v>106</v>
      </c>
      <c r="C7" s="1026">
        <v>1475</v>
      </c>
      <c r="D7" s="1009" t="s">
        <v>230</v>
      </c>
      <c r="E7" s="1027" t="s">
        <v>48</v>
      </c>
      <c r="F7" s="1066" t="s">
        <v>8</v>
      </c>
      <c r="G7" s="732">
        <f>VLOOKUP(F7,$V$6:$W$10,2,FALSE)</f>
        <v>5</v>
      </c>
      <c r="H7" s="621">
        <v>18</v>
      </c>
      <c r="I7" s="621">
        <v>23</v>
      </c>
      <c r="J7" s="621">
        <v>14</v>
      </c>
      <c r="K7" s="621">
        <v>2</v>
      </c>
      <c r="L7" s="621">
        <v>3</v>
      </c>
      <c r="M7" s="1028">
        <v>0</v>
      </c>
      <c r="N7" s="1029">
        <f t="shared" si="0"/>
        <v>573</v>
      </c>
      <c r="O7" s="1030">
        <f t="shared" si="1"/>
        <v>60</v>
      </c>
      <c r="P7" s="788"/>
      <c r="Q7" s="876"/>
      <c r="R7" s="400"/>
      <c r="V7" s="704" t="s">
        <v>8</v>
      </c>
      <c r="W7" s="703">
        <v>5</v>
      </c>
    </row>
    <row r="8" spans="2:23" ht="15.75" customHeight="1" x14ac:dyDescent="0.35">
      <c r="B8" s="461" t="s">
        <v>106</v>
      </c>
      <c r="C8" s="720">
        <v>1500</v>
      </c>
      <c r="D8" s="817" t="s">
        <v>262</v>
      </c>
      <c r="E8" s="721" t="s">
        <v>48</v>
      </c>
      <c r="F8" s="1059" t="s">
        <v>4</v>
      </c>
      <c r="G8" s="639">
        <f>VLOOKUP(F8,$V$6:$W$10,2,FALSE)</f>
        <v>4</v>
      </c>
      <c r="H8" s="50">
        <v>25</v>
      </c>
      <c r="I8" s="50">
        <v>25</v>
      </c>
      <c r="J8" s="50">
        <v>10</v>
      </c>
      <c r="K8" s="50">
        <v>0</v>
      </c>
      <c r="L8" s="50">
        <v>0</v>
      </c>
      <c r="M8" s="1033">
        <v>0</v>
      </c>
      <c r="N8" s="1018">
        <f t="shared" si="0"/>
        <v>590</v>
      </c>
      <c r="O8" s="884">
        <f t="shared" si="1"/>
        <v>60</v>
      </c>
      <c r="P8" s="1217"/>
      <c r="Q8" s="671"/>
      <c r="R8" s="400" t="str">
        <f t="shared" si="2"/>
        <v xml:space="preserve"> </v>
      </c>
      <c r="V8" s="704" t="s">
        <v>4</v>
      </c>
      <c r="W8" s="703">
        <v>4</v>
      </c>
    </row>
    <row r="9" spans="2:23" ht="15.75" customHeight="1" x14ac:dyDescent="0.35">
      <c r="B9" s="461" t="s">
        <v>106</v>
      </c>
      <c r="C9" s="697">
        <v>1786</v>
      </c>
      <c r="D9" s="808" t="s">
        <v>222</v>
      </c>
      <c r="E9" s="694" t="s">
        <v>49</v>
      </c>
      <c r="F9" s="858" t="s">
        <v>264</v>
      </c>
      <c r="G9" s="643">
        <v>4</v>
      </c>
      <c r="H9" s="52">
        <v>31</v>
      </c>
      <c r="I9" s="52">
        <v>17</v>
      </c>
      <c r="J9" s="52">
        <v>12</v>
      </c>
      <c r="K9" s="52">
        <v>0</v>
      </c>
      <c r="L9" s="52">
        <v>0</v>
      </c>
      <c r="M9" s="708">
        <v>0</v>
      </c>
      <c r="N9" s="692">
        <f t="shared" si="0"/>
        <v>588</v>
      </c>
      <c r="O9" s="742">
        <f t="shared" si="1"/>
        <v>60</v>
      </c>
      <c r="P9" s="1031"/>
      <c r="Q9" s="834"/>
      <c r="R9" s="400" t="str">
        <f t="shared" si="2"/>
        <v xml:space="preserve"> </v>
      </c>
      <c r="V9" s="704" t="s">
        <v>5</v>
      </c>
      <c r="W9" s="703">
        <v>3</v>
      </c>
    </row>
    <row r="10" spans="2:23" ht="15.75" customHeight="1" thickBot="1" x14ac:dyDescent="0.4">
      <c r="B10" s="461" t="s">
        <v>106</v>
      </c>
      <c r="C10" s="698">
        <v>2296</v>
      </c>
      <c r="D10" s="810" t="s">
        <v>224</v>
      </c>
      <c r="E10" s="700" t="s">
        <v>48</v>
      </c>
      <c r="F10" s="1060" t="s">
        <v>4</v>
      </c>
      <c r="G10" s="642">
        <f>VLOOKUP(F10,$V$6:$W$10,2,FALSE)</f>
        <v>4</v>
      </c>
      <c r="H10" s="54">
        <v>9</v>
      </c>
      <c r="I10" s="54">
        <v>8</v>
      </c>
      <c r="J10" s="54">
        <v>29</v>
      </c>
      <c r="K10" s="54">
        <v>9</v>
      </c>
      <c r="L10" s="54">
        <v>2</v>
      </c>
      <c r="M10" s="724">
        <v>3</v>
      </c>
      <c r="N10" s="1019">
        <f t="shared" si="0"/>
        <v>517</v>
      </c>
      <c r="O10" s="743">
        <f t="shared" si="1"/>
        <v>60</v>
      </c>
      <c r="P10" s="1034"/>
      <c r="Q10" s="834"/>
      <c r="R10" s="400" t="str">
        <f t="shared" si="2"/>
        <v xml:space="preserve"> </v>
      </c>
      <c r="V10" s="704" t="s">
        <v>6</v>
      </c>
      <c r="W10" s="703">
        <v>2</v>
      </c>
    </row>
    <row r="11" spans="2:23" ht="15.75" customHeight="1" x14ac:dyDescent="0.35">
      <c r="B11" s="461" t="s">
        <v>106</v>
      </c>
      <c r="C11" s="864">
        <v>921</v>
      </c>
      <c r="D11" s="817" t="s">
        <v>225</v>
      </c>
      <c r="E11" s="721" t="s">
        <v>48</v>
      </c>
      <c r="F11" s="1059" t="s">
        <v>5</v>
      </c>
      <c r="G11" s="639">
        <f>VLOOKUP(F11,$V$6:$W$10,2,FALSE)</f>
        <v>3</v>
      </c>
      <c r="H11" s="50">
        <v>10</v>
      </c>
      <c r="I11" s="50">
        <v>28</v>
      </c>
      <c r="J11" s="50">
        <v>17</v>
      </c>
      <c r="K11" s="50">
        <v>4</v>
      </c>
      <c r="L11" s="50">
        <v>1</v>
      </c>
      <c r="M11" s="1033">
        <v>0</v>
      </c>
      <c r="N11" s="1018">
        <f t="shared" si="0"/>
        <v>572</v>
      </c>
      <c r="O11" s="884">
        <f t="shared" si="1"/>
        <v>60</v>
      </c>
      <c r="P11" s="1034"/>
      <c r="Q11" s="834"/>
      <c r="R11" s="400" t="str">
        <f t="shared" si="2"/>
        <v xml:space="preserve"> </v>
      </c>
    </row>
    <row r="12" spans="2:23" ht="15.75" customHeight="1" thickBot="1" x14ac:dyDescent="0.4">
      <c r="B12" s="461" t="s">
        <v>106</v>
      </c>
      <c r="C12" s="698">
        <v>1921</v>
      </c>
      <c r="D12" s="810" t="s">
        <v>226</v>
      </c>
      <c r="E12" s="700" t="s">
        <v>48</v>
      </c>
      <c r="F12" s="1060" t="s">
        <v>5</v>
      </c>
      <c r="G12" s="642">
        <f>VLOOKUP(F12,$V$6:$W$10,2,FALSE)</f>
        <v>3</v>
      </c>
      <c r="H12" s="54">
        <v>6</v>
      </c>
      <c r="I12" s="54">
        <v>21</v>
      </c>
      <c r="J12" s="54">
        <v>25</v>
      </c>
      <c r="K12" s="54">
        <v>8</v>
      </c>
      <c r="L12" s="54">
        <v>0</v>
      </c>
      <c r="M12" s="724">
        <v>0</v>
      </c>
      <c r="N12" s="1019">
        <f t="shared" si="0"/>
        <v>559</v>
      </c>
      <c r="O12" s="743">
        <f t="shared" si="1"/>
        <v>60</v>
      </c>
      <c r="P12" s="1034"/>
      <c r="Q12" s="834"/>
      <c r="R12" s="400" t="str">
        <f>IF(N12=0," ",IF(O12&lt;&gt;60,"ERROR!"," "))</f>
        <v xml:space="preserve"> </v>
      </c>
    </row>
    <row r="13" spans="2:23" ht="15.75" customHeight="1" thickBot="1" x14ac:dyDescent="0.4">
      <c r="B13" s="461" t="s">
        <v>106</v>
      </c>
      <c r="C13" s="1026">
        <v>1118</v>
      </c>
      <c r="D13" s="1009" t="s">
        <v>228</v>
      </c>
      <c r="E13" s="1027" t="s">
        <v>48</v>
      </c>
      <c r="F13" s="1066" t="s">
        <v>6</v>
      </c>
      <c r="G13" s="732">
        <f>VLOOKUP(F13,$V$6:$W$10,2,FALSE)</f>
        <v>2</v>
      </c>
      <c r="H13" s="621">
        <v>15</v>
      </c>
      <c r="I13" s="621">
        <v>26</v>
      </c>
      <c r="J13" s="621">
        <v>15</v>
      </c>
      <c r="K13" s="621">
        <v>3</v>
      </c>
      <c r="L13" s="621">
        <v>1</v>
      </c>
      <c r="M13" s="1028">
        <v>0</v>
      </c>
      <c r="N13" s="1029">
        <f t="shared" si="0"/>
        <v>576</v>
      </c>
      <c r="O13" s="1030">
        <f t="shared" si="1"/>
        <v>60</v>
      </c>
      <c r="P13" s="1031"/>
      <c r="Q13" s="834"/>
      <c r="R13" s="400" t="str">
        <f t="shared" si="2"/>
        <v xml:space="preserve"> </v>
      </c>
    </row>
    <row r="14" spans="2:23" ht="15.75" customHeight="1" x14ac:dyDescent="0.35">
      <c r="B14" s="461" t="s">
        <v>106</v>
      </c>
      <c r="C14" s="720">
        <v>2579</v>
      </c>
      <c r="D14" s="817" t="s">
        <v>265</v>
      </c>
      <c r="E14" s="721" t="s">
        <v>48</v>
      </c>
      <c r="F14" s="1059" t="s">
        <v>7</v>
      </c>
      <c r="G14" s="639">
        <v>1</v>
      </c>
      <c r="H14" s="50">
        <v>9</v>
      </c>
      <c r="I14" s="50">
        <v>13</v>
      </c>
      <c r="J14" s="50">
        <v>23</v>
      </c>
      <c r="K14" s="50">
        <v>10</v>
      </c>
      <c r="L14" s="50">
        <v>2</v>
      </c>
      <c r="M14" s="1033">
        <v>3</v>
      </c>
      <c r="N14" s="1018">
        <f t="shared" si="0"/>
        <v>521</v>
      </c>
      <c r="O14" s="884">
        <f t="shared" si="1"/>
        <v>60</v>
      </c>
      <c r="P14" s="1031"/>
      <c r="Q14" s="834"/>
      <c r="R14" s="400" t="str">
        <f t="shared" si="2"/>
        <v xml:space="preserve"> </v>
      </c>
    </row>
    <row r="15" spans="2:23" ht="15.75" customHeight="1" x14ac:dyDescent="0.35">
      <c r="B15" s="461" t="s">
        <v>106</v>
      </c>
      <c r="C15" s="1056">
        <v>1266</v>
      </c>
      <c r="D15" s="860" t="s">
        <v>349</v>
      </c>
      <c r="E15" s="859" t="s">
        <v>53</v>
      </c>
      <c r="F15" s="858" t="s">
        <v>7</v>
      </c>
      <c r="G15" s="643">
        <v>1</v>
      </c>
      <c r="H15" s="52">
        <v>16</v>
      </c>
      <c r="I15" s="52">
        <v>16</v>
      </c>
      <c r="J15" s="52">
        <v>17</v>
      </c>
      <c r="K15" s="52">
        <v>5</v>
      </c>
      <c r="L15" s="52">
        <v>0</v>
      </c>
      <c r="M15" s="708">
        <v>6</v>
      </c>
      <c r="N15" s="692">
        <f t="shared" si="0"/>
        <v>513</v>
      </c>
      <c r="O15" s="742">
        <f t="shared" si="1"/>
        <v>60</v>
      </c>
      <c r="P15" s="1034"/>
      <c r="Q15" s="834"/>
      <c r="R15" s="400" t="str">
        <f t="shared" si="2"/>
        <v xml:space="preserve"> </v>
      </c>
    </row>
    <row r="16" spans="2:23" ht="15.75" customHeight="1" x14ac:dyDescent="0.35">
      <c r="B16" s="461" t="s">
        <v>106</v>
      </c>
      <c r="C16" s="697">
        <v>1764</v>
      </c>
      <c r="D16" s="808" t="s">
        <v>241</v>
      </c>
      <c r="E16" s="694" t="s">
        <v>49</v>
      </c>
      <c r="F16" s="858" t="s">
        <v>7</v>
      </c>
      <c r="G16" s="643">
        <v>1</v>
      </c>
      <c r="H16" s="52">
        <v>9</v>
      </c>
      <c r="I16" s="52">
        <v>13</v>
      </c>
      <c r="J16" s="52">
        <v>25</v>
      </c>
      <c r="K16" s="52">
        <v>4</v>
      </c>
      <c r="L16" s="52">
        <v>4</v>
      </c>
      <c r="M16" s="708">
        <v>5</v>
      </c>
      <c r="N16" s="692">
        <f t="shared" si="0"/>
        <v>505</v>
      </c>
      <c r="O16" s="742">
        <f t="shared" si="1"/>
        <v>60</v>
      </c>
      <c r="P16" s="169"/>
      <c r="Q16" s="834"/>
      <c r="R16" s="400" t="str">
        <f t="shared" si="2"/>
        <v xml:space="preserve"> </v>
      </c>
    </row>
    <row r="17" spans="2:18" ht="15.75" customHeight="1" x14ac:dyDescent="0.35">
      <c r="B17" s="461" t="s">
        <v>106</v>
      </c>
      <c r="C17" s="697">
        <v>309</v>
      </c>
      <c r="D17" s="808" t="s">
        <v>312</v>
      </c>
      <c r="E17" s="694" t="s">
        <v>48</v>
      </c>
      <c r="F17" s="858" t="s">
        <v>7</v>
      </c>
      <c r="G17" s="643">
        <v>1</v>
      </c>
      <c r="H17" s="52">
        <v>8</v>
      </c>
      <c r="I17" s="52">
        <v>11</v>
      </c>
      <c r="J17" s="52">
        <v>15</v>
      </c>
      <c r="K17" s="52">
        <v>15</v>
      </c>
      <c r="L17" s="52">
        <v>3</v>
      </c>
      <c r="M17" s="708">
        <v>8</v>
      </c>
      <c r="N17" s="692">
        <f t="shared" si="0"/>
        <v>466</v>
      </c>
      <c r="O17" s="742">
        <f t="shared" si="1"/>
        <v>60</v>
      </c>
      <c r="P17" s="169"/>
      <c r="Q17" s="834"/>
      <c r="R17" s="400"/>
    </row>
    <row r="18" spans="2:18" ht="15.75" customHeight="1" x14ac:dyDescent="0.35">
      <c r="B18" s="461" t="s">
        <v>106</v>
      </c>
      <c r="C18" s="697">
        <v>1615</v>
      </c>
      <c r="D18" s="808" t="s">
        <v>239</v>
      </c>
      <c r="E18" s="694" t="s">
        <v>49</v>
      </c>
      <c r="F18" s="858" t="s">
        <v>7</v>
      </c>
      <c r="G18" s="643">
        <v>1</v>
      </c>
      <c r="H18" s="52">
        <v>5</v>
      </c>
      <c r="I18" s="52">
        <v>13</v>
      </c>
      <c r="J18" s="52">
        <v>15</v>
      </c>
      <c r="K18" s="52">
        <v>10</v>
      </c>
      <c r="L18" s="52">
        <v>7</v>
      </c>
      <c r="M18" s="708">
        <v>10</v>
      </c>
      <c r="N18" s="692">
        <f t="shared" si="0"/>
        <v>444</v>
      </c>
      <c r="O18" s="742">
        <f t="shared" si="1"/>
        <v>60</v>
      </c>
      <c r="P18" s="169"/>
      <c r="Q18" s="834"/>
      <c r="R18" s="400"/>
    </row>
    <row r="19" spans="2:18" ht="15.75" customHeight="1" thickBot="1" x14ac:dyDescent="0.4">
      <c r="B19" s="461" t="s">
        <v>106</v>
      </c>
      <c r="C19" s="698">
        <v>1569</v>
      </c>
      <c r="D19" s="810" t="s">
        <v>339</v>
      </c>
      <c r="E19" s="700" t="s">
        <v>44</v>
      </c>
      <c r="F19" s="1060" t="s">
        <v>7</v>
      </c>
      <c r="G19" s="642">
        <v>1</v>
      </c>
      <c r="H19" s="54">
        <v>6</v>
      </c>
      <c r="I19" s="54">
        <v>5</v>
      </c>
      <c r="J19" s="54">
        <v>18</v>
      </c>
      <c r="K19" s="54">
        <v>17</v>
      </c>
      <c r="L19" s="54">
        <v>5</v>
      </c>
      <c r="M19" s="724">
        <v>9</v>
      </c>
      <c r="N19" s="1019">
        <f t="shared" si="0"/>
        <v>443</v>
      </c>
      <c r="O19" s="743">
        <f t="shared" si="1"/>
        <v>60</v>
      </c>
      <c r="P19" s="1031"/>
      <c r="Q19" s="834"/>
      <c r="R19" s="400"/>
    </row>
    <row r="20" spans="2:18" ht="15.75" hidden="1" customHeight="1" thickBot="1" x14ac:dyDescent="0.4">
      <c r="B20" s="461" t="s">
        <v>106</v>
      </c>
      <c r="C20" s="1035">
        <v>1477</v>
      </c>
      <c r="D20" s="7" t="s">
        <v>240</v>
      </c>
      <c r="E20" s="1036" t="s">
        <v>49</v>
      </c>
      <c r="F20" s="1071" t="s">
        <v>7</v>
      </c>
      <c r="G20" s="1038" t="e">
        <f>VLOOKUP(F20,$V$6:$W$10,2,FALSE)</f>
        <v>#N/A</v>
      </c>
      <c r="H20" s="8"/>
      <c r="I20" s="8"/>
      <c r="J20" s="8"/>
      <c r="K20" s="8"/>
      <c r="L20" s="8"/>
      <c r="M20" s="1039"/>
      <c r="N20" s="1040">
        <f t="shared" si="0"/>
        <v>0</v>
      </c>
      <c r="O20" s="879">
        <f t="shared" si="1"/>
        <v>0</v>
      </c>
      <c r="P20" s="739" t="str">
        <f>IF(N20&gt;509,"Yes","NO")</f>
        <v>NO</v>
      </c>
      <c r="Q20" s="740" t="str">
        <f>IF(P20="yes","S","")</f>
        <v/>
      </c>
      <c r="R20" s="401" t="str">
        <f>IF(N20=0," ",IF(O20&lt;&gt;60,"ERROR!"," "))</f>
        <v xml:space="preserve"> </v>
      </c>
    </row>
    <row r="21" spans="2:18" ht="27.75" customHeight="1" thickBot="1" x14ac:dyDescent="0.4">
      <c r="C21" s="471">
        <f>COUNT(C5:C20)</f>
        <v>14</v>
      </c>
      <c r="D21" s="1062" t="s">
        <v>22</v>
      </c>
      <c r="E21" s="1072"/>
      <c r="F21" s="895" t="s">
        <v>358</v>
      </c>
      <c r="G21" s="896"/>
      <c r="H21" s="896"/>
      <c r="I21" s="896"/>
      <c r="J21" s="896"/>
      <c r="K21" s="896"/>
      <c r="L21" s="896"/>
      <c r="M21" s="896"/>
      <c r="N21" s="896"/>
      <c r="O21" s="896"/>
      <c r="P21" s="896"/>
      <c r="Q21" s="897"/>
    </row>
    <row r="22" spans="2:18" ht="15.75" customHeight="1" x14ac:dyDescent="0.35">
      <c r="C22" s="391"/>
      <c r="D22" s="887"/>
      <c r="E22" s="285"/>
      <c r="F22" s="1073"/>
      <c r="G22" s="636"/>
      <c r="H22" s="170"/>
      <c r="I22" s="170"/>
      <c r="J22" s="170"/>
      <c r="K22" s="170"/>
      <c r="L22" s="170"/>
      <c r="M22" s="46"/>
      <c r="N22" s="93"/>
      <c r="O22" s="94"/>
      <c r="P22" s="224"/>
      <c r="Q22" s="93"/>
      <c r="R22" s="464"/>
    </row>
  </sheetData>
  <mergeCells count="5">
    <mergeCell ref="D4:N4"/>
    <mergeCell ref="D21:E21"/>
    <mergeCell ref="F21:Q21"/>
    <mergeCell ref="V6:W6"/>
    <mergeCell ref="B2:T2"/>
  </mergeCells>
  <pageMargins left="0.23622047244094491" right="0.23622047244094491" top="0.74803149606299213" bottom="0.74803149606299213" header="0.31496062992125984" footer="0.31496062992125984"/>
  <pageSetup paperSize="9" scale="74" fitToHeight="2" orientation="landscape" horizontalDpi="360" verticalDpi="36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W32"/>
  <sheetViews>
    <sheetView topLeftCell="A17" zoomScale="80" zoomScaleNormal="80" workbookViewId="0">
      <selection activeCell="D36" sqref="D36"/>
    </sheetView>
  </sheetViews>
  <sheetFormatPr defaultColWidth="8.81640625" defaultRowHeight="15.5" x14ac:dyDescent="0.35"/>
  <cols>
    <col min="1" max="1" width="2.26953125" style="364" customWidth="1"/>
    <col min="2" max="2" width="6.7265625" style="228" customWidth="1"/>
    <col min="3" max="3" width="7.7265625" style="466" customWidth="1"/>
    <col min="4" max="4" width="30.1796875" style="146" customWidth="1"/>
    <col min="5" max="5" width="10.453125" style="279" customWidth="1"/>
    <col min="6" max="6" width="8.453125" style="254" customWidth="1"/>
    <col min="7" max="7" width="9.7265625" style="6" customWidth="1"/>
    <col min="8" max="10" width="6.453125" style="364" customWidth="1"/>
    <col min="11" max="11" width="6.81640625" style="364" customWidth="1"/>
    <col min="12" max="12" width="6.453125" style="364" customWidth="1"/>
    <col min="13" max="13" width="6.7265625" style="364" customWidth="1"/>
    <col min="14" max="14" width="9.26953125" style="87" customWidth="1"/>
    <col min="15" max="15" width="8.81640625" style="364"/>
    <col min="16" max="16" width="9.81640625" style="364" customWidth="1"/>
    <col min="17" max="17" width="9.7265625" style="364" customWidth="1"/>
    <col min="18" max="18" width="12" style="364" customWidth="1"/>
    <col min="19" max="19" width="12.453125" style="364" customWidth="1"/>
    <col min="20" max="20" width="12.81640625" style="364" customWidth="1"/>
    <col min="21" max="21" width="3.26953125" style="364" customWidth="1"/>
    <col min="22" max="16384" width="8.81640625" style="364"/>
  </cols>
  <sheetData>
    <row r="1" spans="2:23" ht="16" thickBot="1" x14ac:dyDescent="0.4"/>
    <row r="2" spans="2:23" ht="24" customHeight="1" thickBot="1" x14ac:dyDescent="0.4">
      <c r="B2" s="898" t="s">
        <v>298</v>
      </c>
      <c r="C2" s="899"/>
      <c r="D2" s="899"/>
      <c r="E2" s="899"/>
      <c r="F2" s="899"/>
      <c r="G2" s="899"/>
      <c r="H2" s="899"/>
      <c r="I2" s="899"/>
      <c r="J2" s="899"/>
      <c r="K2" s="899"/>
      <c r="L2" s="899"/>
      <c r="M2" s="899"/>
      <c r="N2" s="899"/>
      <c r="O2" s="899"/>
      <c r="P2" s="899"/>
      <c r="Q2" s="899"/>
      <c r="R2" s="899"/>
      <c r="S2" s="899"/>
      <c r="T2" s="900"/>
    </row>
    <row r="3" spans="2:23" x14ac:dyDescent="0.35">
      <c r="C3" s="230"/>
      <c r="E3" s="146"/>
      <c r="G3" s="146"/>
      <c r="H3" s="229"/>
      <c r="I3" s="229"/>
      <c r="J3" s="229"/>
      <c r="K3" s="229"/>
      <c r="L3" s="229"/>
      <c r="M3" s="309"/>
      <c r="N3" s="310"/>
      <c r="O3" s="309"/>
      <c r="P3" s="234"/>
      <c r="Q3" s="380"/>
    </row>
    <row r="4" spans="2:23" ht="16.5" customHeight="1" thickBot="1" x14ac:dyDescent="0.4"/>
    <row r="5" spans="2:23" ht="27" customHeight="1" thickBot="1" x14ac:dyDescent="0.4">
      <c r="D5" s="901" t="s">
        <v>170</v>
      </c>
      <c r="E5" s="902"/>
      <c r="F5" s="902"/>
      <c r="G5" s="902"/>
      <c r="H5" s="902"/>
      <c r="I5" s="902"/>
      <c r="J5" s="902"/>
      <c r="K5" s="902"/>
      <c r="L5" s="902"/>
      <c r="M5" s="902"/>
      <c r="N5" s="903"/>
      <c r="O5" s="27"/>
      <c r="P5" s="146"/>
      <c r="Q5" s="26"/>
    </row>
    <row r="6" spans="2:23" ht="35.25" customHeight="1" thickBot="1" x14ac:dyDescent="0.4">
      <c r="C6" s="1055" t="s">
        <v>1</v>
      </c>
      <c r="D6" s="873" t="s">
        <v>0</v>
      </c>
      <c r="E6" s="297" t="s">
        <v>37</v>
      </c>
      <c r="F6" s="271" t="s">
        <v>52</v>
      </c>
      <c r="G6" s="176"/>
      <c r="H6" s="49" t="s">
        <v>17</v>
      </c>
      <c r="I6" s="70">
        <v>10</v>
      </c>
      <c r="J6" s="70">
        <v>9</v>
      </c>
      <c r="K6" s="70">
        <v>8</v>
      </c>
      <c r="L6" s="60">
        <v>7</v>
      </c>
      <c r="M6" s="33">
        <v>0</v>
      </c>
      <c r="N6" s="707" t="s">
        <v>3</v>
      </c>
      <c r="O6" s="717" t="s">
        <v>18</v>
      </c>
      <c r="P6" s="153" t="s">
        <v>20</v>
      </c>
      <c r="Q6" s="640" t="s">
        <v>21</v>
      </c>
      <c r="R6" s="690" t="s">
        <v>157</v>
      </c>
    </row>
    <row r="7" spans="2:23" x14ac:dyDescent="0.35">
      <c r="B7" s="461" t="s">
        <v>105</v>
      </c>
      <c r="C7" s="720">
        <v>1786</v>
      </c>
      <c r="D7" s="817" t="s">
        <v>222</v>
      </c>
      <c r="E7" s="721" t="s">
        <v>49</v>
      </c>
      <c r="F7" s="696" t="s">
        <v>4</v>
      </c>
      <c r="G7" s="639">
        <f t="shared" ref="G7:G31" si="0">VLOOKUP(F7,$V$7:$W$11,2,FALSE)</f>
        <v>4</v>
      </c>
      <c r="H7" s="50">
        <v>19</v>
      </c>
      <c r="I7" s="50">
        <v>18</v>
      </c>
      <c r="J7" s="50">
        <v>22</v>
      </c>
      <c r="K7" s="50">
        <v>1</v>
      </c>
      <c r="L7" s="50">
        <v>0</v>
      </c>
      <c r="M7" s="1033">
        <v>0</v>
      </c>
      <c r="N7" s="1018">
        <f t="shared" ref="N7:N31" si="1">(H7*10)+(I7*10)+(J7*9)+(K7*8)+(L7*7)</f>
        <v>576</v>
      </c>
      <c r="O7" s="884">
        <f t="shared" ref="O7:O29" si="2">SUM(H7:M7)</f>
        <v>60</v>
      </c>
      <c r="P7" s="788"/>
      <c r="Q7" s="799"/>
      <c r="R7" s="723" t="str">
        <f t="shared" ref="R7:R22" si="3">IF(N7=0," ",IF(O7&lt;&gt;60,"ERROR!"," "))</f>
        <v xml:space="preserve"> </v>
      </c>
      <c r="V7" s="704" t="s">
        <v>8</v>
      </c>
      <c r="W7" s="703">
        <v>5</v>
      </c>
    </row>
    <row r="8" spans="2:23" x14ac:dyDescent="0.35">
      <c r="B8" s="461" t="s">
        <v>105</v>
      </c>
      <c r="C8" s="697">
        <v>1383</v>
      </c>
      <c r="D8" s="808" t="s">
        <v>252</v>
      </c>
      <c r="E8" s="694" t="s">
        <v>49</v>
      </c>
      <c r="F8" s="691" t="s">
        <v>4</v>
      </c>
      <c r="G8" s="643">
        <f t="shared" si="0"/>
        <v>4</v>
      </c>
      <c r="H8" s="52">
        <v>19</v>
      </c>
      <c r="I8" s="52">
        <v>18</v>
      </c>
      <c r="J8" s="52">
        <v>20</v>
      </c>
      <c r="K8" s="52">
        <v>3</v>
      </c>
      <c r="L8" s="52">
        <v>0</v>
      </c>
      <c r="M8" s="708">
        <v>0</v>
      </c>
      <c r="N8" s="692">
        <f t="shared" si="1"/>
        <v>574</v>
      </c>
      <c r="O8" s="742">
        <f t="shared" si="2"/>
        <v>60</v>
      </c>
      <c r="P8" s="129"/>
      <c r="Q8" s="692" t="str">
        <f t="shared" ref="Q8:Q13" si="4">IF(P8="yes","HM","")</f>
        <v/>
      </c>
      <c r="R8" s="723" t="str">
        <f t="shared" si="3"/>
        <v xml:space="preserve"> </v>
      </c>
      <c r="V8" s="704" t="s">
        <v>4</v>
      </c>
      <c r="W8" s="703">
        <v>4</v>
      </c>
    </row>
    <row r="9" spans="2:23" x14ac:dyDescent="0.35">
      <c r="B9" s="461" t="s">
        <v>105</v>
      </c>
      <c r="C9" s="697">
        <v>1041</v>
      </c>
      <c r="D9" s="808" t="s">
        <v>232</v>
      </c>
      <c r="E9" s="694" t="s">
        <v>53</v>
      </c>
      <c r="F9" s="691" t="s">
        <v>4</v>
      </c>
      <c r="G9" s="643">
        <f t="shared" si="0"/>
        <v>4</v>
      </c>
      <c r="H9" s="52">
        <v>11</v>
      </c>
      <c r="I9" s="52">
        <v>25</v>
      </c>
      <c r="J9" s="52">
        <v>17</v>
      </c>
      <c r="K9" s="52">
        <v>6</v>
      </c>
      <c r="L9" s="52">
        <v>1</v>
      </c>
      <c r="M9" s="708">
        <v>0</v>
      </c>
      <c r="N9" s="692">
        <f t="shared" si="1"/>
        <v>568</v>
      </c>
      <c r="O9" s="742">
        <f t="shared" si="2"/>
        <v>60</v>
      </c>
      <c r="P9" s="129"/>
      <c r="Q9" s="692" t="str">
        <f t="shared" si="4"/>
        <v/>
      </c>
      <c r="R9" s="723" t="str">
        <f t="shared" si="3"/>
        <v xml:space="preserve"> </v>
      </c>
      <c r="S9" s="531"/>
      <c r="V9" s="704" t="s">
        <v>5</v>
      </c>
      <c r="W9" s="703">
        <v>3</v>
      </c>
    </row>
    <row r="10" spans="2:23" x14ac:dyDescent="0.35">
      <c r="B10" s="461" t="s">
        <v>105</v>
      </c>
      <c r="C10" s="697">
        <v>786</v>
      </c>
      <c r="D10" s="808" t="s">
        <v>227</v>
      </c>
      <c r="E10" s="694" t="s">
        <v>48</v>
      </c>
      <c r="F10" s="691" t="s">
        <v>4</v>
      </c>
      <c r="G10" s="643">
        <f t="shared" si="0"/>
        <v>4</v>
      </c>
      <c r="H10" s="52">
        <v>19</v>
      </c>
      <c r="I10" s="52">
        <v>12</v>
      </c>
      <c r="J10" s="52">
        <v>23</v>
      </c>
      <c r="K10" s="52">
        <v>6</v>
      </c>
      <c r="L10" s="52">
        <v>0</v>
      </c>
      <c r="M10" s="708">
        <v>0</v>
      </c>
      <c r="N10" s="692">
        <f t="shared" si="1"/>
        <v>565</v>
      </c>
      <c r="O10" s="742">
        <f t="shared" si="2"/>
        <v>60</v>
      </c>
      <c r="P10" s="129"/>
      <c r="Q10" s="692" t="str">
        <f t="shared" si="4"/>
        <v/>
      </c>
      <c r="R10" s="723" t="str">
        <f t="shared" si="3"/>
        <v xml:space="preserve"> </v>
      </c>
      <c r="S10" s="531"/>
      <c r="V10" s="704" t="s">
        <v>6</v>
      </c>
      <c r="W10" s="703">
        <v>2</v>
      </c>
    </row>
    <row r="11" spans="2:23" ht="16" thickBot="1" x14ac:dyDescent="0.4">
      <c r="B11" s="461" t="s">
        <v>105</v>
      </c>
      <c r="C11" s="1056">
        <v>1266</v>
      </c>
      <c r="D11" s="860" t="s">
        <v>349</v>
      </c>
      <c r="E11" s="859" t="s">
        <v>53</v>
      </c>
      <c r="F11" s="691" t="s">
        <v>4</v>
      </c>
      <c r="G11" s="643">
        <f t="shared" si="0"/>
        <v>4</v>
      </c>
      <c r="H11" s="52">
        <v>18</v>
      </c>
      <c r="I11" s="52">
        <v>7</v>
      </c>
      <c r="J11" s="52">
        <v>28</v>
      </c>
      <c r="K11" s="52">
        <v>6</v>
      </c>
      <c r="L11" s="52">
        <v>1</v>
      </c>
      <c r="M11" s="708">
        <v>0</v>
      </c>
      <c r="N11" s="692">
        <f t="shared" si="1"/>
        <v>557</v>
      </c>
      <c r="O11" s="742">
        <f t="shared" si="2"/>
        <v>60</v>
      </c>
      <c r="P11" s="129"/>
      <c r="Q11" s="692" t="str">
        <f t="shared" si="4"/>
        <v/>
      </c>
      <c r="R11" s="723" t="str">
        <f t="shared" si="3"/>
        <v xml:space="preserve"> </v>
      </c>
      <c r="S11" s="531"/>
      <c r="V11" s="706" t="s">
        <v>7</v>
      </c>
      <c r="W11" s="705">
        <v>1</v>
      </c>
    </row>
    <row r="12" spans="2:23" ht="16" thickBot="1" x14ac:dyDescent="0.4">
      <c r="B12" s="461" t="s">
        <v>105</v>
      </c>
      <c r="C12" s="1042">
        <v>1783</v>
      </c>
      <c r="D12" s="1043" t="s">
        <v>231</v>
      </c>
      <c r="E12" s="1022" t="s">
        <v>53</v>
      </c>
      <c r="F12" s="734" t="s">
        <v>4</v>
      </c>
      <c r="G12" s="715">
        <f t="shared" si="0"/>
        <v>4</v>
      </c>
      <c r="H12" s="1">
        <v>18</v>
      </c>
      <c r="I12" s="1">
        <v>18</v>
      </c>
      <c r="J12" s="1">
        <v>15</v>
      </c>
      <c r="K12" s="1">
        <v>5</v>
      </c>
      <c r="L12" s="1">
        <v>3</v>
      </c>
      <c r="M12" s="1023">
        <v>1</v>
      </c>
      <c r="N12" s="1024">
        <f t="shared" si="1"/>
        <v>556</v>
      </c>
      <c r="O12" s="885">
        <f t="shared" si="2"/>
        <v>60</v>
      </c>
      <c r="P12" s="129"/>
      <c r="Q12" s="692" t="str">
        <f t="shared" si="4"/>
        <v/>
      </c>
      <c r="R12" s="723" t="str">
        <f t="shared" si="3"/>
        <v xml:space="preserve"> </v>
      </c>
      <c r="S12" s="531"/>
    </row>
    <row r="13" spans="2:23" x14ac:dyDescent="0.35">
      <c r="B13" s="461" t="s">
        <v>105</v>
      </c>
      <c r="C13" s="720">
        <v>2108</v>
      </c>
      <c r="D13" s="817" t="s">
        <v>308</v>
      </c>
      <c r="E13" s="721" t="s">
        <v>48</v>
      </c>
      <c r="F13" s="696" t="s">
        <v>5</v>
      </c>
      <c r="G13" s="639">
        <f t="shared" si="0"/>
        <v>3</v>
      </c>
      <c r="H13" s="50">
        <v>9</v>
      </c>
      <c r="I13" s="50">
        <v>17</v>
      </c>
      <c r="J13" s="50">
        <v>23</v>
      </c>
      <c r="K13" s="50">
        <v>10</v>
      </c>
      <c r="L13" s="50">
        <v>0</v>
      </c>
      <c r="M13" s="1033">
        <v>1</v>
      </c>
      <c r="N13" s="1018">
        <f t="shared" si="1"/>
        <v>547</v>
      </c>
      <c r="O13" s="884">
        <f t="shared" si="2"/>
        <v>60</v>
      </c>
      <c r="P13" s="129"/>
      <c r="Q13" s="692" t="str">
        <f t="shared" si="4"/>
        <v/>
      </c>
      <c r="R13" s="723" t="str">
        <f t="shared" si="3"/>
        <v xml:space="preserve"> </v>
      </c>
      <c r="S13" s="531"/>
    </row>
    <row r="14" spans="2:23" x14ac:dyDescent="0.35">
      <c r="B14" s="461" t="s">
        <v>105</v>
      </c>
      <c r="C14" s="697">
        <v>1921</v>
      </c>
      <c r="D14" s="808" t="s">
        <v>226</v>
      </c>
      <c r="E14" s="694" t="s">
        <v>48</v>
      </c>
      <c r="F14" s="691" t="s">
        <v>5</v>
      </c>
      <c r="G14" s="643">
        <f t="shared" si="0"/>
        <v>3</v>
      </c>
      <c r="H14" s="52">
        <v>13</v>
      </c>
      <c r="I14" s="52">
        <v>5</v>
      </c>
      <c r="J14" s="52">
        <v>25</v>
      </c>
      <c r="K14" s="52">
        <v>11</v>
      </c>
      <c r="L14" s="52">
        <v>6</v>
      </c>
      <c r="M14" s="708">
        <v>0</v>
      </c>
      <c r="N14" s="692">
        <f t="shared" si="1"/>
        <v>535</v>
      </c>
      <c r="O14" s="742">
        <f t="shared" si="2"/>
        <v>60</v>
      </c>
      <c r="P14" s="129"/>
      <c r="Q14" s="692" t="str">
        <f>IF(P14="yes","HM","")</f>
        <v/>
      </c>
      <c r="R14" s="723" t="str">
        <f>IF(N14=0," ",IF(O14&lt;&gt;60,"ERROR!"," "))</f>
        <v xml:space="preserve"> </v>
      </c>
      <c r="S14" s="531"/>
    </row>
    <row r="15" spans="2:23" hidden="1" x14ac:dyDescent="0.35">
      <c r="B15" s="461" t="s">
        <v>105</v>
      </c>
      <c r="C15" s="697">
        <v>322</v>
      </c>
      <c r="D15" s="671" t="s">
        <v>223</v>
      </c>
      <c r="E15" s="694" t="s">
        <v>48</v>
      </c>
      <c r="F15" s="691" t="s">
        <v>6</v>
      </c>
      <c r="G15" s="643">
        <f t="shared" si="0"/>
        <v>2</v>
      </c>
      <c r="H15" s="52"/>
      <c r="I15" s="52"/>
      <c r="J15" s="52"/>
      <c r="K15" s="52"/>
      <c r="L15" s="52"/>
      <c r="M15" s="708"/>
      <c r="N15" s="692">
        <f t="shared" si="1"/>
        <v>0</v>
      </c>
      <c r="O15" s="742">
        <f t="shared" si="2"/>
        <v>0</v>
      </c>
      <c r="P15" s="129"/>
      <c r="Q15" s="692" t="str">
        <f>IF(P15="yes","HM","")</f>
        <v/>
      </c>
      <c r="R15" s="723" t="str">
        <f t="shared" si="3"/>
        <v xml:space="preserve"> </v>
      </c>
      <c r="S15" s="531"/>
    </row>
    <row r="16" spans="2:23" hidden="1" x14ac:dyDescent="0.35">
      <c r="B16" s="461" t="s">
        <v>105</v>
      </c>
      <c r="C16" s="697">
        <v>2296</v>
      </c>
      <c r="D16" s="671" t="s">
        <v>224</v>
      </c>
      <c r="E16" s="694" t="s">
        <v>48</v>
      </c>
      <c r="F16" s="691" t="s">
        <v>6</v>
      </c>
      <c r="G16" s="643">
        <f t="shared" si="0"/>
        <v>2</v>
      </c>
      <c r="H16" s="52"/>
      <c r="I16" s="52"/>
      <c r="J16" s="52"/>
      <c r="K16" s="52"/>
      <c r="L16" s="52"/>
      <c r="M16" s="708"/>
      <c r="N16" s="692">
        <f t="shared" si="1"/>
        <v>0</v>
      </c>
      <c r="O16" s="742">
        <f t="shared" si="2"/>
        <v>0</v>
      </c>
      <c r="P16" s="129"/>
      <c r="Q16" s="692" t="str">
        <f>IF(P16="yes","HM","")</f>
        <v/>
      </c>
      <c r="R16" s="723" t="str">
        <f t="shared" si="3"/>
        <v xml:space="preserve"> </v>
      </c>
      <c r="S16" s="531"/>
    </row>
    <row r="17" spans="2:19" ht="16" thickBot="1" x14ac:dyDescent="0.4">
      <c r="B17" s="461" t="s">
        <v>105</v>
      </c>
      <c r="C17" s="698">
        <v>1569</v>
      </c>
      <c r="D17" s="810" t="s">
        <v>335</v>
      </c>
      <c r="E17" s="700" t="s">
        <v>44</v>
      </c>
      <c r="F17" s="701" t="s">
        <v>5</v>
      </c>
      <c r="G17" s="642">
        <f t="shared" si="0"/>
        <v>3</v>
      </c>
      <c r="H17" s="54">
        <v>11</v>
      </c>
      <c r="I17" s="54">
        <v>8</v>
      </c>
      <c r="J17" s="54">
        <v>23</v>
      </c>
      <c r="K17" s="54">
        <v>13</v>
      </c>
      <c r="L17" s="54">
        <v>4</v>
      </c>
      <c r="M17" s="724">
        <v>1</v>
      </c>
      <c r="N17" s="1019">
        <f t="shared" si="1"/>
        <v>529</v>
      </c>
      <c r="O17" s="743">
        <f t="shared" si="2"/>
        <v>60</v>
      </c>
      <c r="P17" s="168"/>
      <c r="Q17" s="692" t="str">
        <f>IF(P17="yes","M","")</f>
        <v/>
      </c>
      <c r="R17" s="723" t="str">
        <f t="shared" si="3"/>
        <v xml:space="preserve"> </v>
      </c>
      <c r="S17" s="531"/>
    </row>
    <row r="18" spans="2:19" x14ac:dyDescent="0.35">
      <c r="B18" s="461" t="s">
        <v>105</v>
      </c>
      <c r="C18" s="720">
        <v>1118</v>
      </c>
      <c r="D18" s="817" t="s">
        <v>228</v>
      </c>
      <c r="E18" s="721" t="s">
        <v>48</v>
      </c>
      <c r="F18" s="696" t="s">
        <v>6</v>
      </c>
      <c r="G18" s="639">
        <f t="shared" si="0"/>
        <v>2</v>
      </c>
      <c r="H18" s="50">
        <v>18</v>
      </c>
      <c r="I18" s="50">
        <v>16</v>
      </c>
      <c r="J18" s="50">
        <v>12</v>
      </c>
      <c r="K18" s="50">
        <v>11</v>
      </c>
      <c r="L18" s="50">
        <v>3</v>
      </c>
      <c r="M18" s="747">
        <v>0</v>
      </c>
      <c r="N18" s="789">
        <f t="shared" si="1"/>
        <v>557</v>
      </c>
      <c r="O18" s="884">
        <f t="shared" si="2"/>
        <v>60</v>
      </c>
      <c r="P18" s="129"/>
      <c r="Q18" s="692" t="str">
        <f t="shared" ref="Q18:Q26" si="5">IF(P18="yes","M","")</f>
        <v/>
      </c>
      <c r="R18" s="723" t="str">
        <f t="shared" si="3"/>
        <v xml:space="preserve"> </v>
      </c>
    </row>
    <row r="19" spans="2:19" x14ac:dyDescent="0.35">
      <c r="B19" s="461" t="s">
        <v>105</v>
      </c>
      <c r="C19" s="1056">
        <v>1956</v>
      </c>
      <c r="D19" s="860" t="s">
        <v>352</v>
      </c>
      <c r="E19" s="859" t="s">
        <v>48</v>
      </c>
      <c r="F19" s="691" t="s">
        <v>6</v>
      </c>
      <c r="G19" s="643">
        <f t="shared" si="0"/>
        <v>2</v>
      </c>
      <c r="H19" s="52">
        <v>11</v>
      </c>
      <c r="I19" s="52">
        <v>18</v>
      </c>
      <c r="J19" s="52">
        <v>18</v>
      </c>
      <c r="K19" s="52">
        <v>7</v>
      </c>
      <c r="L19" s="52">
        <v>3</v>
      </c>
      <c r="M19" s="748">
        <v>3</v>
      </c>
      <c r="N19" s="776">
        <f t="shared" si="1"/>
        <v>529</v>
      </c>
      <c r="O19" s="742">
        <f t="shared" si="2"/>
        <v>60</v>
      </c>
      <c r="P19" s="129"/>
      <c r="Q19" s="692" t="str">
        <f>IF(P19="yes","M","")</f>
        <v/>
      </c>
      <c r="R19" s="723" t="str">
        <f>IF(N19=0," ",IF(O19&lt;&gt;60,"ERROR!"," "))</f>
        <v xml:space="preserve"> </v>
      </c>
    </row>
    <row r="20" spans="2:19" x14ac:dyDescent="0.35">
      <c r="B20" s="461" t="s">
        <v>105</v>
      </c>
      <c r="C20" s="697">
        <v>1143</v>
      </c>
      <c r="D20" s="808" t="s">
        <v>244</v>
      </c>
      <c r="E20" s="694" t="s">
        <v>44</v>
      </c>
      <c r="F20" s="691" t="s">
        <v>6</v>
      </c>
      <c r="G20" s="643">
        <f t="shared" si="0"/>
        <v>2</v>
      </c>
      <c r="H20" s="52">
        <v>3</v>
      </c>
      <c r="I20" s="52">
        <v>13</v>
      </c>
      <c r="J20" s="52">
        <v>25</v>
      </c>
      <c r="K20" s="52">
        <v>10</v>
      </c>
      <c r="L20" s="52">
        <v>8</v>
      </c>
      <c r="M20" s="748">
        <v>1</v>
      </c>
      <c r="N20" s="776">
        <f t="shared" si="1"/>
        <v>521</v>
      </c>
      <c r="O20" s="742">
        <f t="shared" si="2"/>
        <v>60</v>
      </c>
      <c r="P20" s="129"/>
      <c r="Q20" s="692"/>
      <c r="R20" s="723"/>
    </row>
    <row r="21" spans="2:19" x14ac:dyDescent="0.35">
      <c r="B21" s="461" t="s">
        <v>105</v>
      </c>
      <c r="C21" s="697">
        <v>1264</v>
      </c>
      <c r="D21" s="808" t="s">
        <v>243</v>
      </c>
      <c r="E21" s="694" t="s">
        <v>41</v>
      </c>
      <c r="F21" s="691" t="s">
        <v>6</v>
      </c>
      <c r="G21" s="643">
        <f t="shared" si="0"/>
        <v>2</v>
      </c>
      <c r="H21" s="52">
        <v>9</v>
      </c>
      <c r="I21" s="52">
        <v>16</v>
      </c>
      <c r="J21" s="52">
        <v>19</v>
      </c>
      <c r="K21" s="52">
        <v>6</v>
      </c>
      <c r="L21" s="52">
        <v>3</v>
      </c>
      <c r="M21" s="748">
        <v>7</v>
      </c>
      <c r="N21" s="776">
        <f t="shared" si="1"/>
        <v>490</v>
      </c>
      <c r="O21" s="742">
        <f t="shared" si="2"/>
        <v>60</v>
      </c>
      <c r="P21" s="129"/>
      <c r="Q21" s="692" t="str">
        <f>IF(P21="yes","M","")</f>
        <v/>
      </c>
      <c r="R21" s="723" t="str">
        <f t="shared" si="3"/>
        <v xml:space="preserve"> </v>
      </c>
    </row>
    <row r="22" spans="2:19" ht="16" thickBot="1" x14ac:dyDescent="0.4">
      <c r="B22" s="461" t="s">
        <v>105</v>
      </c>
      <c r="C22" s="698">
        <v>1799</v>
      </c>
      <c r="D22" s="810" t="s">
        <v>259</v>
      </c>
      <c r="E22" s="700" t="s">
        <v>53</v>
      </c>
      <c r="F22" s="701" t="s">
        <v>6</v>
      </c>
      <c r="G22" s="642">
        <f t="shared" si="0"/>
        <v>2</v>
      </c>
      <c r="H22" s="54">
        <v>8</v>
      </c>
      <c r="I22" s="54">
        <v>7</v>
      </c>
      <c r="J22" s="54">
        <v>20</v>
      </c>
      <c r="K22" s="54">
        <v>11</v>
      </c>
      <c r="L22" s="54">
        <v>8</v>
      </c>
      <c r="M22" s="749">
        <v>6</v>
      </c>
      <c r="N22" s="777">
        <f t="shared" si="1"/>
        <v>474</v>
      </c>
      <c r="O22" s="743">
        <f t="shared" si="2"/>
        <v>60</v>
      </c>
      <c r="P22" s="129"/>
      <c r="Q22" s="692" t="str">
        <f t="shared" si="5"/>
        <v/>
      </c>
      <c r="R22" s="723" t="str">
        <f t="shared" si="3"/>
        <v xml:space="preserve"> </v>
      </c>
    </row>
    <row r="23" spans="2:19" x14ac:dyDescent="0.35">
      <c r="B23" s="461" t="s">
        <v>105</v>
      </c>
      <c r="C23" s="720">
        <v>641</v>
      </c>
      <c r="D23" s="817" t="s">
        <v>253</v>
      </c>
      <c r="E23" s="721" t="s">
        <v>49</v>
      </c>
      <c r="F23" s="696" t="s">
        <v>7</v>
      </c>
      <c r="G23" s="639">
        <f t="shared" si="0"/>
        <v>1</v>
      </c>
      <c r="H23" s="781">
        <v>17</v>
      </c>
      <c r="I23" s="781">
        <v>15</v>
      </c>
      <c r="J23" s="781">
        <v>21</v>
      </c>
      <c r="K23" s="781">
        <v>7</v>
      </c>
      <c r="L23" s="781">
        <v>0</v>
      </c>
      <c r="M23" s="747">
        <v>0</v>
      </c>
      <c r="N23" s="789">
        <f t="shared" si="1"/>
        <v>565</v>
      </c>
      <c r="O23" s="884">
        <f t="shared" si="2"/>
        <v>60</v>
      </c>
      <c r="P23" s="169"/>
      <c r="Q23" s="692" t="str">
        <f t="shared" si="5"/>
        <v/>
      </c>
      <c r="R23" s="723"/>
    </row>
    <row r="24" spans="2:19" x14ac:dyDescent="0.35">
      <c r="B24" s="461" t="s">
        <v>105</v>
      </c>
      <c r="C24" s="697">
        <v>2035</v>
      </c>
      <c r="D24" s="808" t="s">
        <v>340</v>
      </c>
      <c r="E24" s="694" t="s">
        <v>53</v>
      </c>
      <c r="F24" s="691" t="s">
        <v>7</v>
      </c>
      <c r="G24" s="643">
        <f t="shared" si="0"/>
        <v>1</v>
      </c>
      <c r="H24" s="876">
        <v>11</v>
      </c>
      <c r="I24" s="876">
        <v>8</v>
      </c>
      <c r="J24" s="876">
        <v>26</v>
      </c>
      <c r="K24" s="876">
        <v>9</v>
      </c>
      <c r="L24" s="876">
        <v>4</v>
      </c>
      <c r="M24" s="748">
        <v>2</v>
      </c>
      <c r="N24" s="776">
        <f t="shared" si="1"/>
        <v>524</v>
      </c>
      <c r="O24" s="742">
        <f t="shared" si="2"/>
        <v>60</v>
      </c>
      <c r="P24" s="169"/>
      <c r="Q24" s="692" t="str">
        <f>IF(P24="yes","M","")</f>
        <v/>
      </c>
      <c r="R24" s="723"/>
    </row>
    <row r="25" spans="2:19" x14ac:dyDescent="0.35">
      <c r="B25" s="461" t="s">
        <v>105</v>
      </c>
      <c r="C25" s="697">
        <v>1615</v>
      </c>
      <c r="D25" s="808" t="s">
        <v>239</v>
      </c>
      <c r="E25" s="694" t="s">
        <v>49</v>
      </c>
      <c r="F25" s="691" t="s">
        <v>7</v>
      </c>
      <c r="G25" s="643">
        <f t="shared" si="0"/>
        <v>1</v>
      </c>
      <c r="H25" s="876">
        <v>2</v>
      </c>
      <c r="I25" s="876">
        <v>4</v>
      </c>
      <c r="J25" s="876">
        <v>19</v>
      </c>
      <c r="K25" s="876">
        <v>18</v>
      </c>
      <c r="L25" s="876">
        <v>14</v>
      </c>
      <c r="M25" s="748">
        <v>3</v>
      </c>
      <c r="N25" s="776">
        <f t="shared" si="1"/>
        <v>473</v>
      </c>
      <c r="O25" s="742">
        <f t="shared" si="2"/>
        <v>60</v>
      </c>
      <c r="P25" s="169"/>
      <c r="Q25" s="692"/>
      <c r="R25" s="723"/>
    </row>
    <row r="26" spans="2:19" x14ac:dyDescent="0.35">
      <c r="B26" s="461" t="s">
        <v>105</v>
      </c>
      <c r="C26" s="865">
        <v>2578</v>
      </c>
      <c r="D26" s="808" t="s">
        <v>354</v>
      </c>
      <c r="E26" s="702" t="s">
        <v>48</v>
      </c>
      <c r="F26" s="691" t="s">
        <v>7</v>
      </c>
      <c r="G26" s="643">
        <f t="shared" si="0"/>
        <v>1</v>
      </c>
      <c r="H26" s="876">
        <v>6</v>
      </c>
      <c r="I26" s="876">
        <v>13</v>
      </c>
      <c r="J26" s="876">
        <v>18</v>
      </c>
      <c r="K26" s="876">
        <v>11</v>
      </c>
      <c r="L26" s="876">
        <v>4</v>
      </c>
      <c r="M26" s="748">
        <v>8</v>
      </c>
      <c r="N26" s="776">
        <f t="shared" si="1"/>
        <v>468</v>
      </c>
      <c r="O26" s="742">
        <f t="shared" si="2"/>
        <v>60</v>
      </c>
      <c r="P26" s="169"/>
      <c r="Q26" s="692" t="str">
        <f t="shared" si="5"/>
        <v/>
      </c>
      <c r="R26" s="723"/>
    </row>
    <row r="27" spans="2:19" x14ac:dyDescent="0.35">
      <c r="B27" s="461" t="s">
        <v>105</v>
      </c>
      <c r="C27" s="728">
        <v>2040</v>
      </c>
      <c r="D27" s="818" t="s">
        <v>246</v>
      </c>
      <c r="E27" s="729" t="s">
        <v>53</v>
      </c>
      <c r="F27" s="730" t="s">
        <v>7</v>
      </c>
      <c r="G27" s="714">
        <f t="shared" si="0"/>
        <v>1</v>
      </c>
      <c r="H27" s="526">
        <v>7</v>
      </c>
      <c r="I27" s="526">
        <v>9</v>
      </c>
      <c r="J27" s="526">
        <v>21</v>
      </c>
      <c r="K27" s="526">
        <v>7</v>
      </c>
      <c r="L27" s="526">
        <v>8</v>
      </c>
      <c r="M27" s="750">
        <v>5</v>
      </c>
      <c r="N27" s="776">
        <f t="shared" si="1"/>
        <v>461</v>
      </c>
      <c r="O27" s="742">
        <f t="shared" si="2"/>
        <v>57</v>
      </c>
      <c r="P27" s="169"/>
      <c r="Q27" s="692"/>
      <c r="R27" s="723"/>
    </row>
    <row r="28" spans="2:19" x14ac:dyDescent="0.35">
      <c r="B28" s="461" t="s">
        <v>105</v>
      </c>
      <c r="C28" s="697">
        <v>1853</v>
      </c>
      <c r="D28" s="808" t="s">
        <v>254</v>
      </c>
      <c r="E28" s="694" t="s">
        <v>53</v>
      </c>
      <c r="F28" s="691" t="s">
        <v>7</v>
      </c>
      <c r="G28" s="643">
        <f t="shared" si="0"/>
        <v>1</v>
      </c>
      <c r="H28" s="876">
        <v>4</v>
      </c>
      <c r="I28" s="876">
        <v>9</v>
      </c>
      <c r="J28" s="876">
        <v>14</v>
      </c>
      <c r="K28" s="876">
        <v>17</v>
      </c>
      <c r="L28" s="876">
        <v>7</v>
      </c>
      <c r="M28" s="748">
        <v>9</v>
      </c>
      <c r="N28" s="776">
        <f t="shared" si="1"/>
        <v>441</v>
      </c>
      <c r="O28" s="742">
        <f t="shared" si="2"/>
        <v>60</v>
      </c>
      <c r="P28" s="169"/>
      <c r="Q28" s="692" t="str">
        <f>IF(P28="yes","G","")</f>
        <v/>
      </c>
      <c r="R28" s="723" t="str">
        <f>IF(N28=0," ",IF(O28&lt;&gt;60,"ERROR!"," "))</f>
        <v xml:space="preserve"> </v>
      </c>
    </row>
    <row r="29" spans="2:19" ht="16" thickBot="1" x14ac:dyDescent="0.4">
      <c r="B29" s="461" t="s">
        <v>105</v>
      </c>
      <c r="C29" s="1057">
        <v>2009</v>
      </c>
      <c r="D29" s="1220" t="s">
        <v>383</v>
      </c>
      <c r="E29" s="1058" t="s">
        <v>279</v>
      </c>
      <c r="F29" s="701" t="s">
        <v>7</v>
      </c>
      <c r="G29" s="642">
        <f t="shared" si="0"/>
        <v>1</v>
      </c>
      <c r="H29" s="347">
        <v>1</v>
      </c>
      <c r="I29" s="347">
        <v>5</v>
      </c>
      <c r="J29" s="347">
        <v>11</v>
      </c>
      <c r="K29" s="347">
        <v>16</v>
      </c>
      <c r="L29" s="347">
        <v>12</v>
      </c>
      <c r="M29" s="749">
        <v>15</v>
      </c>
      <c r="N29" s="777">
        <f t="shared" si="1"/>
        <v>371</v>
      </c>
      <c r="O29" s="743">
        <f t="shared" si="2"/>
        <v>60</v>
      </c>
      <c r="P29" s="169"/>
      <c r="Q29" s="692" t="str">
        <f>IF(P29="yes","G","")</f>
        <v/>
      </c>
      <c r="R29" s="723" t="str">
        <f>IF(N29=0," ",IF(O29&lt;&gt;60,"ERROR!"," "))</f>
        <v xml:space="preserve"> </v>
      </c>
    </row>
    <row r="30" spans="2:19" ht="16" hidden="1" thickBot="1" x14ac:dyDescent="0.4">
      <c r="B30" s="461" t="s">
        <v>105</v>
      </c>
      <c r="C30" s="469">
        <v>1840</v>
      </c>
      <c r="D30" s="157" t="s">
        <v>190</v>
      </c>
      <c r="E30" s="289" t="s">
        <v>44</v>
      </c>
      <c r="F30" s="270" t="s">
        <v>7</v>
      </c>
      <c r="G30" s="714">
        <f t="shared" si="0"/>
        <v>1</v>
      </c>
      <c r="H30" s="62"/>
      <c r="I30" s="36"/>
      <c r="J30" s="36"/>
      <c r="K30" s="36"/>
      <c r="L30" s="63"/>
      <c r="M30" s="213"/>
      <c r="N30" s="722">
        <f t="shared" si="1"/>
        <v>0</v>
      </c>
      <c r="O30" s="488">
        <f>SUM(G30:M30)</f>
        <v>1</v>
      </c>
      <c r="P30" s="187" t="str">
        <f>IF(N30&gt;509,"Yes","NO")</f>
        <v>NO</v>
      </c>
      <c r="Q30" s="195" t="str">
        <f>IF(P30="yes","S","")</f>
        <v/>
      </c>
      <c r="R30" s="444" t="str">
        <f>IF(N30=0," ",IF(O30&lt;&gt;60,"ERROR!"," "))</f>
        <v xml:space="preserve"> </v>
      </c>
      <c r="S30" s="531"/>
    </row>
    <row r="31" spans="2:19" ht="16" hidden="1" thickBot="1" x14ac:dyDescent="0.4">
      <c r="B31" s="461" t="s">
        <v>105</v>
      </c>
      <c r="C31" s="395">
        <v>1844</v>
      </c>
      <c r="D31" s="141" t="s">
        <v>201</v>
      </c>
      <c r="E31" s="287" t="s">
        <v>44</v>
      </c>
      <c r="F31" s="268" t="s">
        <v>7</v>
      </c>
      <c r="G31" s="643">
        <f t="shared" si="0"/>
        <v>1</v>
      </c>
      <c r="H31" s="53"/>
      <c r="I31" s="54"/>
      <c r="J31" s="54"/>
      <c r="K31" s="54"/>
      <c r="L31" s="56"/>
      <c r="M31" s="212"/>
      <c r="N31" s="692">
        <f t="shared" si="1"/>
        <v>0</v>
      </c>
      <c r="O31" s="178">
        <f>SUM(G31:M31)</f>
        <v>1</v>
      </c>
      <c r="P31" s="187" t="str">
        <f>IF(N31&gt;509,"Yes","NO")</f>
        <v>NO</v>
      </c>
      <c r="Q31" s="445" t="str">
        <f>IF(P31="yes","S","")</f>
        <v/>
      </c>
      <c r="R31" s="379" t="str">
        <f>IF(N31=0," ",IF(O31&lt;&gt;60,"ERROR!"," "))</f>
        <v xml:space="preserve"> </v>
      </c>
      <c r="S31" s="531"/>
    </row>
    <row r="32" spans="2:19" ht="27" customHeight="1" thickBot="1" x14ac:dyDescent="0.4">
      <c r="C32" s="473">
        <f>COUNT(C7:C31)</f>
        <v>25</v>
      </c>
      <c r="D32" s="905" t="s">
        <v>22</v>
      </c>
      <c r="E32" s="906"/>
      <c r="F32" s="905" t="s">
        <v>358</v>
      </c>
      <c r="G32" s="907"/>
      <c r="H32" s="907"/>
      <c r="I32" s="907"/>
      <c r="J32" s="907"/>
      <c r="K32" s="907"/>
      <c r="L32" s="907"/>
      <c r="M32" s="907"/>
      <c r="N32" s="896"/>
      <c r="O32" s="907"/>
      <c r="P32" s="907"/>
      <c r="Q32" s="906"/>
    </row>
  </sheetData>
  <mergeCells count="4">
    <mergeCell ref="D5:N5"/>
    <mergeCell ref="D32:E32"/>
    <mergeCell ref="F32:Q32"/>
    <mergeCell ref="B2:T2"/>
  </mergeCells>
  <pageMargins left="0.23622047244094491" right="0.23622047244094491" top="0.74803149606299213" bottom="0.74803149606299213" header="0.31496062992125984" footer="0.31496062992125984"/>
  <pageSetup paperSize="9" scale="73" fitToHeight="2" orientation="landscape" horizontalDpi="360" verticalDpi="36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46"/>
  <sheetViews>
    <sheetView topLeftCell="A22" zoomScale="80" zoomScaleNormal="80" workbookViewId="0">
      <selection activeCell="Q22" sqref="Q22"/>
    </sheetView>
  </sheetViews>
  <sheetFormatPr defaultColWidth="8.81640625" defaultRowHeight="15.5" x14ac:dyDescent="0.35"/>
  <cols>
    <col min="1" max="1" width="2.26953125" style="364" customWidth="1"/>
    <col min="2" max="2" width="6.7265625" style="228" customWidth="1"/>
    <col min="3" max="3" width="7.7265625" style="822" customWidth="1"/>
    <col min="4" max="4" width="30.1796875" style="146" customWidth="1"/>
    <col min="5" max="5" width="10.453125" style="867" customWidth="1"/>
    <col min="6" max="6" width="8.453125" style="254" customWidth="1"/>
    <col min="7" max="7" width="9.7265625" style="6" customWidth="1"/>
    <col min="8" max="10" width="6.453125" style="364" customWidth="1"/>
    <col min="11" max="11" width="6.81640625" style="364" customWidth="1"/>
    <col min="12" max="12" width="6.453125" style="364" customWidth="1"/>
    <col min="13" max="13" width="6.7265625" style="364" customWidth="1"/>
    <col min="14" max="14" width="9.26953125" style="87" customWidth="1"/>
    <col min="15" max="15" width="8.81640625" style="364"/>
    <col min="16" max="16" width="9.81640625" style="364" customWidth="1"/>
    <col min="17" max="17" width="9.7265625" style="364" customWidth="1"/>
    <col min="18" max="18" width="12" style="364" customWidth="1"/>
    <col min="19" max="19" width="12.453125" style="364" customWidth="1"/>
    <col min="20" max="20" width="12.81640625" style="364" customWidth="1"/>
    <col min="21" max="21" width="3.26953125" style="364" customWidth="1"/>
    <col min="22" max="16384" width="8.81640625" style="364"/>
  </cols>
  <sheetData>
    <row r="1" spans="2:23" ht="16" thickBot="1" x14ac:dyDescent="0.4"/>
    <row r="2" spans="2:23" ht="24" customHeight="1" thickBot="1" x14ac:dyDescent="0.4">
      <c r="B2" s="898" t="s">
        <v>298</v>
      </c>
      <c r="C2" s="899"/>
      <c r="D2" s="899"/>
      <c r="E2" s="899"/>
      <c r="F2" s="899"/>
      <c r="G2" s="899"/>
      <c r="H2" s="899"/>
      <c r="I2" s="899"/>
      <c r="J2" s="899"/>
      <c r="K2" s="899"/>
      <c r="L2" s="899"/>
      <c r="M2" s="899"/>
      <c r="N2" s="899"/>
      <c r="O2" s="899"/>
      <c r="P2" s="899"/>
      <c r="Q2" s="899"/>
      <c r="R2" s="899"/>
      <c r="S2" s="899"/>
      <c r="T2" s="900"/>
    </row>
    <row r="3" spans="2:23" x14ac:dyDescent="0.35">
      <c r="C3" s="823"/>
      <c r="E3" s="822"/>
      <c r="G3" s="146"/>
      <c r="H3" s="229"/>
      <c r="I3" s="229"/>
      <c r="J3" s="229"/>
      <c r="K3" s="229"/>
      <c r="L3" s="229"/>
      <c r="M3" s="309"/>
      <c r="N3" s="310"/>
      <c r="O3" s="309"/>
      <c r="P3" s="234"/>
      <c r="Q3" s="380"/>
    </row>
    <row r="4" spans="2:23" ht="16.5" customHeight="1" thickBot="1" x14ac:dyDescent="0.4"/>
    <row r="5" spans="2:23" ht="26.25" customHeight="1" thickBot="1" x14ac:dyDescent="0.4">
      <c r="D5" s="908" t="s">
        <v>47</v>
      </c>
      <c r="E5" s="909"/>
      <c r="F5" s="909"/>
      <c r="G5" s="909"/>
      <c r="H5" s="910"/>
      <c r="I5" s="910"/>
      <c r="J5" s="910"/>
      <c r="K5" s="910"/>
      <c r="L5" s="910"/>
      <c r="M5" s="910"/>
      <c r="N5" s="911"/>
      <c r="O5" s="636"/>
      <c r="P5" s="146"/>
      <c r="Q5" s="82"/>
      <c r="R5" s="83"/>
      <c r="S5" s="83"/>
    </row>
    <row r="6" spans="2:23" ht="36" customHeight="1" thickBot="1" x14ac:dyDescent="0.4">
      <c r="C6" s="1074" t="s">
        <v>1</v>
      </c>
      <c r="D6" s="886" t="s">
        <v>0</v>
      </c>
      <c r="E6" s="1075" t="s">
        <v>37</v>
      </c>
      <c r="F6" s="262" t="s">
        <v>52</v>
      </c>
      <c r="G6" s="176"/>
      <c r="H6" s="144" t="s">
        <v>17</v>
      </c>
      <c r="I6" s="70">
        <v>10</v>
      </c>
      <c r="J6" s="70">
        <v>9</v>
      </c>
      <c r="K6" s="70">
        <v>8</v>
      </c>
      <c r="L6" s="60">
        <v>7</v>
      </c>
      <c r="M6" s="60">
        <v>6</v>
      </c>
      <c r="N6" s="33">
        <v>0</v>
      </c>
      <c r="O6" s="219" t="s">
        <v>3</v>
      </c>
      <c r="P6" s="638" t="s">
        <v>18</v>
      </c>
      <c r="Q6" s="151" t="s">
        <v>20</v>
      </c>
      <c r="R6" s="41" t="s">
        <v>21</v>
      </c>
      <c r="S6" s="376" t="s">
        <v>157</v>
      </c>
    </row>
    <row r="7" spans="2:23" ht="18" customHeight="1" x14ac:dyDescent="0.35">
      <c r="B7" s="461" t="s">
        <v>103</v>
      </c>
      <c r="C7" s="864">
        <v>1383</v>
      </c>
      <c r="D7" s="817" t="s">
        <v>252</v>
      </c>
      <c r="E7" s="868" t="s">
        <v>49</v>
      </c>
      <c r="F7" s="696" t="s">
        <v>8</v>
      </c>
      <c r="G7" s="639">
        <f>VLOOKUP(F7,$V$7:$W$8,2,FALSE)</f>
        <v>5</v>
      </c>
      <c r="H7" s="50">
        <v>18</v>
      </c>
      <c r="I7" s="50">
        <v>16</v>
      </c>
      <c r="J7" s="50">
        <v>12</v>
      </c>
      <c r="K7" s="50">
        <v>2</v>
      </c>
      <c r="L7" s="50">
        <v>0</v>
      </c>
      <c r="M7" s="50">
        <v>0</v>
      </c>
      <c r="N7" s="747">
        <v>0</v>
      </c>
      <c r="O7" s="789">
        <f t="shared" ref="O7:O45" si="0">(H7*10)+(I7*10)+(J7*9)+(K7*8)+(L7*7)+(M7*6)</f>
        <v>464</v>
      </c>
      <c r="P7" s="785">
        <f t="shared" ref="P7:P45" si="1">SUM(H7:N7)</f>
        <v>48</v>
      </c>
      <c r="Q7" s="353"/>
      <c r="R7" s="666"/>
      <c r="S7" s="398"/>
      <c r="V7" s="704" t="s">
        <v>8</v>
      </c>
      <c r="W7" s="703">
        <v>5</v>
      </c>
    </row>
    <row r="8" spans="2:23" ht="15.5" customHeight="1" thickBot="1" x14ac:dyDescent="0.4">
      <c r="B8" s="461" t="s">
        <v>103</v>
      </c>
      <c r="C8" s="1056">
        <v>1266</v>
      </c>
      <c r="D8" s="860" t="s">
        <v>349</v>
      </c>
      <c r="E8" s="859" t="s">
        <v>53</v>
      </c>
      <c r="F8" s="691" t="s">
        <v>8</v>
      </c>
      <c r="G8" s="643">
        <f>VLOOKUP(F8,$V$7:$W$8,2,FALSE)</f>
        <v>5</v>
      </c>
      <c r="H8" s="52">
        <v>26</v>
      </c>
      <c r="I8" s="52">
        <v>8</v>
      </c>
      <c r="J8" s="52">
        <v>11</v>
      </c>
      <c r="K8" s="52">
        <v>0</v>
      </c>
      <c r="L8" s="52">
        <v>0</v>
      </c>
      <c r="M8" s="52">
        <v>0</v>
      </c>
      <c r="N8" s="748">
        <v>3</v>
      </c>
      <c r="O8" s="776">
        <f t="shared" si="0"/>
        <v>439</v>
      </c>
      <c r="P8" s="742">
        <f t="shared" si="1"/>
        <v>48</v>
      </c>
      <c r="Q8" s="353"/>
      <c r="R8" s="666"/>
      <c r="S8" s="398"/>
      <c r="V8" s="704" t="s">
        <v>4</v>
      </c>
      <c r="W8" s="703">
        <v>4</v>
      </c>
    </row>
    <row r="9" spans="2:23" ht="16" thickBot="1" x14ac:dyDescent="0.4">
      <c r="B9" s="461" t="s">
        <v>103</v>
      </c>
      <c r="C9" s="864">
        <v>1783</v>
      </c>
      <c r="D9" s="817" t="s">
        <v>231</v>
      </c>
      <c r="E9" s="868" t="s">
        <v>53</v>
      </c>
      <c r="F9" s="696" t="s">
        <v>4</v>
      </c>
      <c r="G9" s="639">
        <f>VLOOKUP(F9,$V$7:$W$8,2,FALSE)</f>
        <v>4</v>
      </c>
      <c r="H9" s="50">
        <v>28</v>
      </c>
      <c r="I9" s="50">
        <v>8</v>
      </c>
      <c r="J9" s="50">
        <v>8</v>
      </c>
      <c r="K9" s="50">
        <v>3</v>
      </c>
      <c r="L9" s="50">
        <v>1</v>
      </c>
      <c r="M9" s="50">
        <v>0</v>
      </c>
      <c r="N9" s="747">
        <v>0</v>
      </c>
      <c r="O9" s="789">
        <f t="shared" si="0"/>
        <v>463</v>
      </c>
      <c r="P9" s="884">
        <f t="shared" si="1"/>
        <v>48</v>
      </c>
      <c r="Q9" s="353"/>
      <c r="R9" s="666"/>
      <c r="S9" s="398" t="str">
        <f t="shared" ref="S9:S44" si="2">IF(O9=0," ",IF(P9&lt;&gt;48,"ERROR!"," "))</f>
        <v xml:space="preserve"> </v>
      </c>
    </row>
    <row r="10" spans="2:23" x14ac:dyDescent="0.35">
      <c r="B10" s="461" t="s">
        <v>103</v>
      </c>
      <c r="C10" s="865">
        <v>1041</v>
      </c>
      <c r="D10" s="808" t="s">
        <v>232</v>
      </c>
      <c r="E10" s="869" t="s">
        <v>53</v>
      </c>
      <c r="F10" s="691" t="s">
        <v>4</v>
      </c>
      <c r="G10" s="643">
        <f>VLOOKUP(F10,$V$7:$W$8,2,FALSE)</f>
        <v>4</v>
      </c>
      <c r="H10" s="52">
        <v>22</v>
      </c>
      <c r="I10" s="52">
        <v>13</v>
      </c>
      <c r="J10" s="52">
        <v>9</v>
      </c>
      <c r="K10" s="52">
        <v>3</v>
      </c>
      <c r="L10" s="52">
        <v>1</v>
      </c>
      <c r="M10" s="52">
        <v>0</v>
      </c>
      <c r="N10" s="748">
        <v>0</v>
      </c>
      <c r="O10" s="776">
        <f t="shared" si="0"/>
        <v>462</v>
      </c>
      <c r="P10" s="742">
        <f t="shared" si="1"/>
        <v>48</v>
      </c>
      <c r="Q10" s="128"/>
      <c r="R10" s="105" t="str">
        <f>IF(Q10="yes","HM","")</f>
        <v/>
      </c>
      <c r="S10" s="443" t="str">
        <f t="shared" si="2"/>
        <v xml:space="preserve"> </v>
      </c>
    </row>
    <row r="11" spans="2:23" x14ac:dyDescent="0.35">
      <c r="B11" s="461" t="s">
        <v>103</v>
      </c>
      <c r="C11" s="865">
        <v>786</v>
      </c>
      <c r="D11" s="808" t="s">
        <v>227</v>
      </c>
      <c r="E11" s="869" t="s">
        <v>48</v>
      </c>
      <c r="F11" s="691" t="s">
        <v>4</v>
      </c>
      <c r="G11" s="643">
        <f>VLOOKUP(F11,$V$7:$W$8,2,FALSE)</f>
        <v>4</v>
      </c>
      <c r="H11" s="52">
        <v>23</v>
      </c>
      <c r="I11" s="52">
        <v>8</v>
      </c>
      <c r="J11" s="52">
        <v>15</v>
      </c>
      <c r="K11" s="52">
        <v>2</v>
      </c>
      <c r="L11" s="52">
        <v>0</v>
      </c>
      <c r="M11" s="52">
        <v>0</v>
      </c>
      <c r="N11" s="748">
        <v>0</v>
      </c>
      <c r="O11" s="776">
        <f t="shared" si="0"/>
        <v>461</v>
      </c>
      <c r="P11" s="742">
        <f t="shared" si="1"/>
        <v>48</v>
      </c>
      <c r="Q11" s="81"/>
      <c r="R11" s="106"/>
      <c r="S11" s="398" t="str">
        <f>IF(O11=0," ",IF(P11&lt;&gt;48,"ERROR!"," "))</f>
        <v xml:space="preserve"> </v>
      </c>
    </row>
    <row r="12" spans="2:23" x14ac:dyDescent="0.35">
      <c r="B12" s="461" t="s">
        <v>103</v>
      </c>
      <c r="C12" s="865">
        <v>1798</v>
      </c>
      <c r="D12" s="808" t="s">
        <v>272</v>
      </c>
      <c r="E12" s="869" t="s">
        <v>41</v>
      </c>
      <c r="F12" s="691" t="s">
        <v>4</v>
      </c>
      <c r="G12" s="643">
        <f>VLOOKUP(F12,$V$7:$W$8,2,FALSE)</f>
        <v>4</v>
      </c>
      <c r="H12" s="52">
        <v>20</v>
      </c>
      <c r="I12" s="52">
        <v>13</v>
      </c>
      <c r="J12" s="52">
        <v>8</v>
      </c>
      <c r="K12" s="52">
        <v>4</v>
      </c>
      <c r="L12" s="52">
        <v>3</v>
      </c>
      <c r="M12" s="52">
        <v>0</v>
      </c>
      <c r="N12" s="748">
        <v>0</v>
      </c>
      <c r="O12" s="776">
        <f t="shared" si="0"/>
        <v>455</v>
      </c>
      <c r="P12" s="742">
        <f t="shared" si="1"/>
        <v>48</v>
      </c>
      <c r="Q12" s="81"/>
      <c r="R12" s="106"/>
      <c r="S12" s="398" t="str">
        <f t="shared" si="2"/>
        <v xml:space="preserve"> </v>
      </c>
    </row>
    <row r="13" spans="2:23" ht="16" thickBot="1" x14ac:dyDescent="0.4">
      <c r="B13" s="461" t="s">
        <v>103</v>
      </c>
      <c r="C13" s="866">
        <v>1786</v>
      </c>
      <c r="D13" s="810" t="s">
        <v>222</v>
      </c>
      <c r="E13" s="870" t="s">
        <v>49</v>
      </c>
      <c r="F13" s="701" t="s">
        <v>4</v>
      </c>
      <c r="G13" s="642">
        <f>VLOOKUP(F13,$V$7:$W$8,2,FALSE)</f>
        <v>4</v>
      </c>
      <c r="H13" s="54">
        <v>16</v>
      </c>
      <c r="I13" s="54">
        <v>9</v>
      </c>
      <c r="J13" s="54">
        <v>16</v>
      </c>
      <c r="K13" s="54">
        <v>7</v>
      </c>
      <c r="L13" s="54">
        <v>0</v>
      </c>
      <c r="M13" s="54">
        <v>0</v>
      </c>
      <c r="N13" s="749">
        <v>0</v>
      </c>
      <c r="O13" s="777">
        <f t="shared" si="0"/>
        <v>450</v>
      </c>
      <c r="P13" s="743">
        <f t="shared" si="1"/>
        <v>48</v>
      </c>
      <c r="Q13" s="81"/>
      <c r="R13" s="106"/>
      <c r="S13" s="398" t="str">
        <f t="shared" si="2"/>
        <v xml:space="preserve"> </v>
      </c>
    </row>
    <row r="14" spans="2:23" x14ac:dyDescent="0.35">
      <c r="B14" s="461" t="s">
        <v>103</v>
      </c>
      <c r="C14" s="864">
        <v>1901</v>
      </c>
      <c r="D14" s="817" t="s">
        <v>249</v>
      </c>
      <c r="E14" s="1047" t="s">
        <v>53</v>
      </c>
      <c r="F14" s="696" t="s">
        <v>5</v>
      </c>
      <c r="G14" s="639">
        <v>3</v>
      </c>
      <c r="H14" s="50">
        <v>12</v>
      </c>
      <c r="I14" s="50">
        <v>18</v>
      </c>
      <c r="J14" s="50">
        <v>13</v>
      </c>
      <c r="K14" s="50">
        <v>5</v>
      </c>
      <c r="L14" s="50">
        <v>0</v>
      </c>
      <c r="M14" s="50">
        <v>0</v>
      </c>
      <c r="N14" s="747">
        <v>0</v>
      </c>
      <c r="O14" s="789">
        <f t="shared" si="0"/>
        <v>457</v>
      </c>
      <c r="P14" s="884">
        <f t="shared" si="1"/>
        <v>48</v>
      </c>
      <c r="Q14" s="81"/>
      <c r="R14" s="106" t="str">
        <f>IF(Q14="yes","HM","")</f>
        <v/>
      </c>
      <c r="S14" s="398" t="str">
        <f t="shared" si="2"/>
        <v xml:space="preserve"> </v>
      </c>
    </row>
    <row r="15" spans="2:23" x14ac:dyDescent="0.35">
      <c r="B15" s="461" t="s">
        <v>103</v>
      </c>
      <c r="C15" s="865">
        <v>1281</v>
      </c>
      <c r="D15" s="808" t="s">
        <v>233</v>
      </c>
      <c r="E15" s="869" t="s">
        <v>41</v>
      </c>
      <c r="F15" s="691" t="s">
        <v>5</v>
      </c>
      <c r="G15" s="643">
        <v>3</v>
      </c>
      <c r="H15" s="52">
        <v>18</v>
      </c>
      <c r="I15" s="52">
        <v>15</v>
      </c>
      <c r="J15" s="52">
        <v>4</v>
      </c>
      <c r="K15" s="52">
        <v>9</v>
      </c>
      <c r="L15" s="52">
        <v>2</v>
      </c>
      <c r="M15" s="52">
        <v>0</v>
      </c>
      <c r="N15" s="748">
        <v>0</v>
      </c>
      <c r="O15" s="776">
        <f t="shared" si="0"/>
        <v>452</v>
      </c>
      <c r="P15" s="742">
        <f t="shared" si="1"/>
        <v>48</v>
      </c>
      <c r="Q15" s="874"/>
      <c r="R15" s="106" t="str">
        <f>IF(Q15="yes","HM","")</f>
        <v/>
      </c>
      <c r="S15" s="398" t="str">
        <f t="shared" si="2"/>
        <v xml:space="preserve"> </v>
      </c>
    </row>
    <row r="16" spans="2:23" x14ac:dyDescent="0.35">
      <c r="B16" s="461" t="s">
        <v>103</v>
      </c>
      <c r="C16" s="865">
        <v>1569</v>
      </c>
      <c r="D16" s="808" t="s">
        <v>335</v>
      </c>
      <c r="E16" s="869" t="s">
        <v>44</v>
      </c>
      <c r="F16" s="691" t="s">
        <v>5</v>
      </c>
      <c r="G16" s="643">
        <v>3</v>
      </c>
      <c r="H16" s="52">
        <v>22</v>
      </c>
      <c r="I16" s="52">
        <v>7</v>
      </c>
      <c r="J16" s="52">
        <v>10</v>
      </c>
      <c r="K16" s="52">
        <v>8</v>
      </c>
      <c r="L16" s="52">
        <v>1</v>
      </c>
      <c r="M16" s="52">
        <v>0</v>
      </c>
      <c r="N16" s="748">
        <v>0</v>
      </c>
      <c r="O16" s="776">
        <f t="shared" si="0"/>
        <v>451</v>
      </c>
      <c r="P16" s="742">
        <f t="shared" si="1"/>
        <v>48</v>
      </c>
      <c r="Q16" s="441"/>
      <c r="R16" s="100" t="str">
        <f>IF(Q16="yes","HM","")</f>
        <v/>
      </c>
      <c r="S16" s="398" t="str">
        <f t="shared" si="2"/>
        <v xml:space="preserve"> </v>
      </c>
    </row>
    <row r="17" spans="2:24" x14ac:dyDescent="0.35">
      <c r="B17" s="461" t="s">
        <v>103</v>
      </c>
      <c r="C17" s="865">
        <v>1954</v>
      </c>
      <c r="D17" s="808" t="s">
        <v>353</v>
      </c>
      <c r="E17" s="702" t="s">
        <v>53</v>
      </c>
      <c r="F17" s="691" t="s">
        <v>5</v>
      </c>
      <c r="G17" s="643">
        <v>3</v>
      </c>
      <c r="H17" s="52">
        <v>12</v>
      </c>
      <c r="I17" s="52">
        <v>13</v>
      </c>
      <c r="J17" s="52">
        <v>14</v>
      </c>
      <c r="K17" s="52">
        <v>6</v>
      </c>
      <c r="L17" s="52">
        <v>3</v>
      </c>
      <c r="M17" s="52">
        <v>0</v>
      </c>
      <c r="N17" s="748">
        <v>0</v>
      </c>
      <c r="O17" s="776">
        <f t="shared" si="0"/>
        <v>445</v>
      </c>
      <c r="P17" s="742">
        <f t="shared" si="1"/>
        <v>48</v>
      </c>
      <c r="Q17" s="134"/>
      <c r="R17" s="106" t="str">
        <f>IF(Q17="yes","HM","")</f>
        <v/>
      </c>
      <c r="S17" s="398" t="str">
        <f t="shared" si="2"/>
        <v xml:space="preserve"> </v>
      </c>
    </row>
    <row r="18" spans="2:24" x14ac:dyDescent="0.35">
      <c r="B18" s="461" t="s">
        <v>103</v>
      </c>
      <c r="C18" s="865">
        <v>1143</v>
      </c>
      <c r="D18" s="808" t="s">
        <v>244</v>
      </c>
      <c r="E18" s="869" t="s">
        <v>44</v>
      </c>
      <c r="F18" s="691" t="s">
        <v>5</v>
      </c>
      <c r="G18" s="643">
        <v>3</v>
      </c>
      <c r="H18" s="52">
        <v>19</v>
      </c>
      <c r="I18" s="52">
        <v>7</v>
      </c>
      <c r="J18" s="52">
        <v>12</v>
      </c>
      <c r="K18" s="52">
        <v>7</v>
      </c>
      <c r="L18" s="52">
        <v>1</v>
      </c>
      <c r="M18" s="52">
        <v>0</v>
      </c>
      <c r="N18" s="748">
        <v>2</v>
      </c>
      <c r="O18" s="776">
        <f t="shared" si="0"/>
        <v>431</v>
      </c>
      <c r="P18" s="742">
        <f t="shared" si="1"/>
        <v>48</v>
      </c>
      <c r="Q18" s="95"/>
      <c r="R18" s="744" t="str">
        <f>IF(Q18="yes","M","")</f>
        <v/>
      </c>
      <c r="S18" s="398" t="str">
        <f t="shared" si="2"/>
        <v xml:space="preserve"> </v>
      </c>
    </row>
    <row r="19" spans="2:24" x14ac:dyDescent="0.35">
      <c r="B19" s="461" t="s">
        <v>103</v>
      </c>
      <c r="C19" s="865">
        <v>1799</v>
      </c>
      <c r="D19" s="808" t="s">
        <v>259</v>
      </c>
      <c r="E19" s="869" t="s">
        <v>53</v>
      </c>
      <c r="F19" s="691" t="s">
        <v>5</v>
      </c>
      <c r="G19" s="643">
        <v>3</v>
      </c>
      <c r="H19" s="52">
        <v>11</v>
      </c>
      <c r="I19" s="52">
        <v>8</v>
      </c>
      <c r="J19" s="52">
        <v>15</v>
      </c>
      <c r="K19" s="52">
        <v>9</v>
      </c>
      <c r="L19" s="52">
        <v>3</v>
      </c>
      <c r="M19" s="52">
        <v>0</v>
      </c>
      <c r="N19" s="748">
        <v>2</v>
      </c>
      <c r="O19" s="776">
        <f t="shared" si="0"/>
        <v>418</v>
      </c>
      <c r="P19" s="742">
        <f t="shared" si="1"/>
        <v>48</v>
      </c>
      <c r="Q19" s="338"/>
      <c r="R19" s="745" t="str">
        <f>IF(Q19="yes","M","")</f>
        <v/>
      </c>
      <c r="S19" s="398" t="str">
        <f t="shared" si="2"/>
        <v xml:space="preserve"> </v>
      </c>
    </row>
    <row r="20" spans="2:24" x14ac:dyDescent="0.35">
      <c r="B20" s="461" t="s">
        <v>103</v>
      </c>
      <c r="C20" s="865">
        <v>1264</v>
      </c>
      <c r="D20" s="808" t="s">
        <v>243</v>
      </c>
      <c r="E20" s="869" t="s">
        <v>41</v>
      </c>
      <c r="F20" s="691" t="s">
        <v>5</v>
      </c>
      <c r="G20" s="643">
        <v>3</v>
      </c>
      <c r="H20" s="52">
        <v>14</v>
      </c>
      <c r="I20" s="52">
        <v>7</v>
      </c>
      <c r="J20" s="52">
        <v>12</v>
      </c>
      <c r="K20" s="52">
        <v>7</v>
      </c>
      <c r="L20" s="52">
        <v>3</v>
      </c>
      <c r="M20" s="52">
        <v>0</v>
      </c>
      <c r="N20" s="748">
        <v>5</v>
      </c>
      <c r="O20" s="776">
        <f t="shared" si="0"/>
        <v>395</v>
      </c>
      <c r="P20" s="742">
        <f t="shared" si="1"/>
        <v>48</v>
      </c>
      <c r="Q20" s="338"/>
      <c r="R20" s="745" t="str">
        <f>IF(Q20="yes","M","")</f>
        <v/>
      </c>
      <c r="S20" s="398" t="str">
        <f t="shared" si="2"/>
        <v xml:space="preserve"> </v>
      </c>
    </row>
    <row r="21" spans="2:24" ht="16" thickBot="1" x14ac:dyDescent="0.4">
      <c r="B21" s="461" t="s">
        <v>103</v>
      </c>
      <c r="C21" s="1057">
        <v>1767</v>
      </c>
      <c r="D21" s="888" t="s">
        <v>334</v>
      </c>
      <c r="E21" s="1058" t="s">
        <v>53</v>
      </c>
      <c r="F21" s="701" t="s">
        <v>5</v>
      </c>
      <c r="G21" s="642">
        <v>3</v>
      </c>
      <c r="H21" s="54">
        <v>6</v>
      </c>
      <c r="I21" s="54">
        <v>9</v>
      </c>
      <c r="J21" s="54">
        <v>12</v>
      </c>
      <c r="K21" s="54">
        <v>7</v>
      </c>
      <c r="L21" s="54">
        <v>5</v>
      </c>
      <c r="M21" s="54">
        <v>0</v>
      </c>
      <c r="N21" s="749">
        <v>9</v>
      </c>
      <c r="O21" s="777">
        <f t="shared" si="0"/>
        <v>349</v>
      </c>
      <c r="P21" s="743">
        <f t="shared" si="1"/>
        <v>48</v>
      </c>
      <c r="Q21" s="338"/>
      <c r="R21" s="745" t="str">
        <f>IF(Q21="yes","M","")</f>
        <v/>
      </c>
      <c r="S21" s="398" t="str">
        <f t="shared" si="2"/>
        <v xml:space="preserve"> </v>
      </c>
    </row>
    <row r="22" spans="2:24" x14ac:dyDescent="0.35">
      <c r="B22" s="461" t="s">
        <v>103</v>
      </c>
      <c r="C22" s="1076">
        <v>1267</v>
      </c>
      <c r="D22" s="1049" t="s">
        <v>350</v>
      </c>
      <c r="E22" s="1077" t="s">
        <v>53</v>
      </c>
      <c r="F22" s="696" t="s">
        <v>6</v>
      </c>
      <c r="G22" s="639">
        <v>2</v>
      </c>
      <c r="H22" s="50">
        <v>16</v>
      </c>
      <c r="I22" s="50">
        <v>7</v>
      </c>
      <c r="J22" s="50">
        <v>17</v>
      </c>
      <c r="K22" s="50">
        <v>5</v>
      </c>
      <c r="L22" s="50">
        <v>3</v>
      </c>
      <c r="M22" s="50">
        <v>0</v>
      </c>
      <c r="N22" s="747">
        <v>0</v>
      </c>
      <c r="O22" s="789">
        <f t="shared" si="0"/>
        <v>444</v>
      </c>
      <c r="P22" s="884">
        <f t="shared" si="1"/>
        <v>48</v>
      </c>
      <c r="Q22" s="338"/>
      <c r="R22" s="745"/>
      <c r="S22" s="398"/>
    </row>
    <row r="23" spans="2:24" hidden="1" x14ac:dyDescent="0.35">
      <c r="B23" s="461" t="s">
        <v>103</v>
      </c>
      <c r="C23" s="865"/>
      <c r="D23" s="671"/>
      <c r="E23" s="869"/>
      <c r="F23" s="691" t="s">
        <v>5</v>
      </c>
      <c r="G23" s="643" t="e">
        <f>VLOOKUP(F23,$V$7:$W$8,2,FALSE)</f>
        <v>#N/A</v>
      </c>
      <c r="H23" s="52"/>
      <c r="I23" s="52"/>
      <c r="J23" s="52"/>
      <c r="K23" s="52"/>
      <c r="L23" s="52"/>
      <c r="M23" s="52"/>
      <c r="N23" s="748"/>
      <c r="O23" s="776">
        <f t="shared" si="0"/>
        <v>0</v>
      </c>
      <c r="P23" s="742">
        <f t="shared" si="1"/>
        <v>0</v>
      </c>
      <c r="Q23" s="81"/>
      <c r="R23" s="745" t="str">
        <f t="shared" ref="R23:R28" si="3">IF(Q23="yes","M","")</f>
        <v/>
      </c>
      <c r="S23" s="398" t="str">
        <f t="shared" si="2"/>
        <v xml:space="preserve"> </v>
      </c>
    </row>
    <row r="24" spans="2:24" ht="16" hidden="1" thickBot="1" x14ac:dyDescent="0.4">
      <c r="B24" s="461" t="s">
        <v>103</v>
      </c>
      <c r="C24" s="865"/>
      <c r="D24" s="671"/>
      <c r="E24" s="869"/>
      <c r="F24" s="701" t="s">
        <v>5</v>
      </c>
      <c r="G24" s="642" t="e">
        <f>VLOOKUP(F24,$V$7:$W$8,2,FALSE)</f>
        <v>#N/A</v>
      </c>
      <c r="H24" s="54"/>
      <c r="I24" s="54"/>
      <c r="J24" s="54"/>
      <c r="K24" s="54"/>
      <c r="L24" s="54"/>
      <c r="M24" s="54"/>
      <c r="N24" s="749"/>
      <c r="O24" s="777">
        <f t="shared" si="0"/>
        <v>0</v>
      </c>
      <c r="P24" s="743">
        <f t="shared" si="1"/>
        <v>0</v>
      </c>
      <c r="Q24" s="338"/>
      <c r="R24" s="745" t="str">
        <f t="shared" si="3"/>
        <v/>
      </c>
      <c r="S24" s="398" t="str">
        <f t="shared" si="2"/>
        <v xml:space="preserve"> </v>
      </c>
    </row>
    <row r="25" spans="2:24" hidden="1" x14ac:dyDescent="0.35">
      <c r="B25" s="461" t="s">
        <v>103</v>
      </c>
      <c r="C25" s="864"/>
      <c r="D25" s="695"/>
      <c r="E25" s="868"/>
      <c r="F25" s="696" t="s">
        <v>5</v>
      </c>
      <c r="G25" s="639" t="e">
        <f>VLOOKUP(F25,$V$7:$W$8,2,FALSE)</f>
        <v>#N/A</v>
      </c>
      <c r="H25" s="50"/>
      <c r="I25" s="50"/>
      <c r="J25" s="50"/>
      <c r="K25" s="50"/>
      <c r="L25" s="50"/>
      <c r="M25" s="50"/>
      <c r="N25" s="747"/>
      <c r="O25" s="789">
        <f t="shared" si="0"/>
        <v>0</v>
      </c>
      <c r="P25" s="884">
        <f t="shared" si="1"/>
        <v>0</v>
      </c>
      <c r="Q25" s="81"/>
      <c r="R25" s="745" t="str">
        <f t="shared" si="3"/>
        <v/>
      </c>
      <c r="S25" s="398" t="str">
        <f t="shared" si="2"/>
        <v xml:space="preserve"> </v>
      </c>
    </row>
    <row r="26" spans="2:24" x14ac:dyDescent="0.35">
      <c r="B26" s="461" t="s">
        <v>103</v>
      </c>
      <c r="C26" s="865">
        <v>641</v>
      </c>
      <c r="D26" s="808" t="s">
        <v>253</v>
      </c>
      <c r="E26" s="869" t="s">
        <v>49</v>
      </c>
      <c r="F26" s="691" t="s">
        <v>6</v>
      </c>
      <c r="G26" s="643">
        <v>2</v>
      </c>
      <c r="H26" s="52">
        <v>12</v>
      </c>
      <c r="I26" s="52">
        <v>13</v>
      </c>
      <c r="J26" s="52">
        <v>16</v>
      </c>
      <c r="K26" s="52">
        <v>6</v>
      </c>
      <c r="L26" s="52">
        <v>0</v>
      </c>
      <c r="M26" s="52">
        <v>0</v>
      </c>
      <c r="N26" s="748">
        <v>1</v>
      </c>
      <c r="O26" s="776">
        <f t="shared" si="0"/>
        <v>442</v>
      </c>
      <c r="P26" s="742">
        <f t="shared" si="1"/>
        <v>48</v>
      </c>
      <c r="Q26" s="338"/>
      <c r="R26" s="745" t="str">
        <f t="shared" si="3"/>
        <v/>
      </c>
      <c r="S26" s="398" t="str">
        <f t="shared" si="2"/>
        <v xml:space="preserve"> </v>
      </c>
    </row>
    <row r="27" spans="2:24" x14ac:dyDescent="0.35">
      <c r="B27" s="461" t="s">
        <v>103</v>
      </c>
      <c r="C27" s="865">
        <v>2035</v>
      </c>
      <c r="D27" s="808" t="s">
        <v>340</v>
      </c>
      <c r="E27" s="869" t="s">
        <v>53</v>
      </c>
      <c r="F27" s="691" t="s">
        <v>6</v>
      </c>
      <c r="G27" s="643">
        <v>2</v>
      </c>
      <c r="H27" s="52">
        <v>18</v>
      </c>
      <c r="I27" s="52">
        <v>7</v>
      </c>
      <c r="J27" s="52">
        <v>14</v>
      </c>
      <c r="K27" s="52">
        <v>1</v>
      </c>
      <c r="L27" s="52">
        <v>7</v>
      </c>
      <c r="M27" s="52">
        <v>0</v>
      </c>
      <c r="N27" s="748">
        <v>1</v>
      </c>
      <c r="O27" s="776">
        <f t="shared" si="0"/>
        <v>433</v>
      </c>
      <c r="P27" s="742">
        <f t="shared" si="1"/>
        <v>48</v>
      </c>
      <c r="Q27" s="338"/>
      <c r="R27" s="745" t="str">
        <f t="shared" si="3"/>
        <v/>
      </c>
      <c r="S27" s="398" t="str">
        <f t="shared" si="2"/>
        <v xml:space="preserve"> </v>
      </c>
    </row>
    <row r="28" spans="2:24" ht="16" thickBot="1" x14ac:dyDescent="0.4">
      <c r="B28" s="461" t="s">
        <v>103</v>
      </c>
      <c r="C28" s="1057">
        <v>1956</v>
      </c>
      <c r="D28" s="888" t="s">
        <v>351</v>
      </c>
      <c r="E28" s="1058" t="s">
        <v>48</v>
      </c>
      <c r="F28" s="701" t="s">
        <v>6</v>
      </c>
      <c r="G28" s="642">
        <v>2</v>
      </c>
      <c r="H28" s="54">
        <v>12</v>
      </c>
      <c r="I28" s="54">
        <v>6</v>
      </c>
      <c r="J28" s="54">
        <v>15</v>
      </c>
      <c r="K28" s="54">
        <v>6</v>
      </c>
      <c r="L28" s="54">
        <v>5</v>
      </c>
      <c r="M28" s="54">
        <v>0</v>
      </c>
      <c r="N28" s="749">
        <v>4</v>
      </c>
      <c r="O28" s="777">
        <f t="shared" si="0"/>
        <v>398</v>
      </c>
      <c r="P28" s="743">
        <f t="shared" si="1"/>
        <v>48</v>
      </c>
      <c r="Q28" s="81"/>
      <c r="R28" s="745" t="str">
        <f t="shared" si="3"/>
        <v/>
      </c>
      <c r="S28" s="398" t="str">
        <f t="shared" si="2"/>
        <v xml:space="preserve"> </v>
      </c>
    </row>
    <row r="29" spans="2:24" hidden="1" x14ac:dyDescent="0.35">
      <c r="B29" s="461" t="s">
        <v>103</v>
      </c>
      <c r="C29" s="1046"/>
      <c r="D29" s="1044"/>
      <c r="E29" s="1048"/>
      <c r="F29" s="730" t="s">
        <v>6</v>
      </c>
      <c r="G29" s="714" t="e">
        <f>VLOOKUP(F29,$V$7:$W$8,2,FALSE)</f>
        <v>#N/A</v>
      </c>
      <c r="H29" s="36"/>
      <c r="I29" s="36"/>
      <c r="J29" s="36"/>
      <c r="K29" s="36"/>
      <c r="L29" s="36"/>
      <c r="M29" s="36"/>
      <c r="N29" s="750"/>
      <c r="O29" s="791">
        <f t="shared" si="0"/>
        <v>0</v>
      </c>
      <c r="P29" s="1041">
        <f t="shared" si="1"/>
        <v>0</v>
      </c>
      <c r="Q29" s="338"/>
      <c r="R29" s="745"/>
      <c r="S29" s="398"/>
    </row>
    <row r="30" spans="2:24" hidden="1" x14ac:dyDescent="0.35">
      <c r="B30" s="461" t="s">
        <v>103</v>
      </c>
      <c r="C30" s="702"/>
      <c r="D30" s="671"/>
      <c r="E30" s="869"/>
      <c r="F30" s="734" t="s">
        <v>6</v>
      </c>
      <c r="G30" s="715" t="e">
        <f>VLOOKUP(F30,$V$7:$W$8,2,FALSE)</f>
        <v>#N/A</v>
      </c>
      <c r="H30" s="1"/>
      <c r="I30" s="1"/>
      <c r="J30" s="1"/>
      <c r="K30" s="1"/>
      <c r="L30" s="1"/>
      <c r="M30" s="1"/>
      <c r="N30" s="751"/>
      <c r="O30" s="790">
        <f t="shared" si="0"/>
        <v>0</v>
      </c>
      <c r="P30" s="872">
        <f t="shared" si="1"/>
        <v>0</v>
      </c>
      <c r="Q30" s="80"/>
      <c r="R30" s="746"/>
      <c r="S30" s="398"/>
    </row>
    <row r="31" spans="2:24" s="787" customFormat="1" ht="16" hidden="1" thickTop="1" x14ac:dyDescent="0.35">
      <c r="B31" s="786" t="s">
        <v>103</v>
      </c>
      <c r="C31" s="1050"/>
      <c r="D31" s="70"/>
      <c r="E31" s="1051"/>
      <c r="F31" s="727" t="s">
        <v>6</v>
      </c>
      <c r="G31" s="641" t="e">
        <f>VLOOKUP(F31,$V$7:$W$8,2,FALSE)</f>
        <v>#N/A</v>
      </c>
      <c r="H31" s="3"/>
      <c r="I31" s="3"/>
      <c r="J31" s="3"/>
      <c r="K31" s="3"/>
      <c r="L31" s="3"/>
      <c r="M31" s="3"/>
      <c r="N31" s="1052"/>
      <c r="O31" s="1053">
        <f t="shared" si="0"/>
        <v>0</v>
      </c>
      <c r="P31" s="1054">
        <f t="shared" si="1"/>
        <v>0</v>
      </c>
      <c r="Q31" s="875"/>
      <c r="R31" s="797" t="str">
        <f>IF(Q31="yes","M","")</f>
        <v/>
      </c>
      <c r="S31" s="443" t="str">
        <f t="shared" si="2"/>
        <v xml:space="preserve"> </v>
      </c>
      <c r="T31" s="170"/>
      <c r="U31" s="170"/>
      <c r="V31" s="170"/>
      <c r="W31" s="170"/>
      <c r="X31" s="170"/>
    </row>
    <row r="32" spans="2:24" x14ac:dyDescent="0.35">
      <c r="B32" s="461" t="s">
        <v>103</v>
      </c>
      <c r="C32" s="864">
        <v>1615</v>
      </c>
      <c r="D32" s="817" t="s">
        <v>239</v>
      </c>
      <c r="E32" s="868" t="s">
        <v>49</v>
      </c>
      <c r="F32" s="696" t="s">
        <v>7</v>
      </c>
      <c r="G32" s="639">
        <v>1</v>
      </c>
      <c r="H32" s="50">
        <v>8</v>
      </c>
      <c r="I32" s="50">
        <v>10</v>
      </c>
      <c r="J32" s="50">
        <v>14</v>
      </c>
      <c r="K32" s="50">
        <v>8</v>
      </c>
      <c r="L32" s="50">
        <v>5</v>
      </c>
      <c r="M32" s="50">
        <v>0</v>
      </c>
      <c r="N32" s="747">
        <v>3</v>
      </c>
      <c r="O32" s="789">
        <f t="shared" si="0"/>
        <v>405</v>
      </c>
      <c r="P32" s="884">
        <f t="shared" si="1"/>
        <v>48</v>
      </c>
      <c r="Q32" s="81"/>
      <c r="R32" s="745" t="str">
        <f>IF(Q32="yes","M","")</f>
        <v/>
      </c>
      <c r="S32" s="378" t="str">
        <f>IF(O32=0," ",IF(P32&lt;&gt;48,"ERROR!"," "))</f>
        <v xml:space="preserve"> </v>
      </c>
    </row>
    <row r="33" spans="2:19" x14ac:dyDescent="0.35">
      <c r="B33" s="461" t="s">
        <v>103</v>
      </c>
      <c r="C33" s="865">
        <v>1952</v>
      </c>
      <c r="D33" s="808" t="s">
        <v>336</v>
      </c>
      <c r="E33" s="869" t="s">
        <v>41</v>
      </c>
      <c r="F33" s="691" t="s">
        <v>7</v>
      </c>
      <c r="G33" s="643">
        <v>1</v>
      </c>
      <c r="H33" s="52">
        <v>13</v>
      </c>
      <c r="I33" s="52">
        <v>10</v>
      </c>
      <c r="J33" s="52">
        <v>10</v>
      </c>
      <c r="K33" s="52">
        <v>5</v>
      </c>
      <c r="L33" s="52">
        <v>6</v>
      </c>
      <c r="M33" s="52">
        <v>0</v>
      </c>
      <c r="N33" s="748">
        <v>4</v>
      </c>
      <c r="O33" s="776">
        <f t="shared" si="0"/>
        <v>402</v>
      </c>
      <c r="P33" s="742">
        <f t="shared" si="1"/>
        <v>48</v>
      </c>
      <c r="Q33" s="80"/>
      <c r="R33" s="746" t="str">
        <f>IF(Q33="yes","M","")</f>
        <v/>
      </c>
      <c r="S33" s="398" t="str">
        <f>IF(O33=0," ",IF(P33&lt;&gt;48,"ERROR!"," "))</f>
        <v xml:space="preserve"> </v>
      </c>
    </row>
    <row r="34" spans="2:19" x14ac:dyDescent="0.35">
      <c r="B34" s="461" t="s">
        <v>103</v>
      </c>
      <c r="C34" s="865">
        <v>2040</v>
      </c>
      <c r="D34" s="808" t="s">
        <v>246</v>
      </c>
      <c r="E34" s="869" t="s">
        <v>53</v>
      </c>
      <c r="F34" s="691" t="s">
        <v>7</v>
      </c>
      <c r="G34" s="643">
        <v>1</v>
      </c>
      <c r="H34" s="52">
        <v>10</v>
      </c>
      <c r="I34" s="52">
        <v>8</v>
      </c>
      <c r="J34" s="52">
        <v>14</v>
      </c>
      <c r="K34" s="52">
        <v>10</v>
      </c>
      <c r="L34" s="52">
        <v>2</v>
      </c>
      <c r="M34" s="52">
        <v>0</v>
      </c>
      <c r="N34" s="748">
        <v>4</v>
      </c>
      <c r="O34" s="776">
        <f t="shared" si="0"/>
        <v>400</v>
      </c>
      <c r="P34" s="742">
        <f t="shared" si="1"/>
        <v>48</v>
      </c>
      <c r="Q34" s="338"/>
      <c r="R34" s="745" t="str">
        <f>IF(Q34="yes","M","")</f>
        <v/>
      </c>
      <c r="S34" s="398" t="str">
        <f t="shared" si="2"/>
        <v xml:space="preserve"> </v>
      </c>
    </row>
    <row r="35" spans="2:19" x14ac:dyDescent="0.35">
      <c r="B35" s="461" t="s">
        <v>103</v>
      </c>
      <c r="C35" s="865">
        <v>1853</v>
      </c>
      <c r="D35" s="808" t="s">
        <v>254</v>
      </c>
      <c r="E35" s="869" t="s">
        <v>53</v>
      </c>
      <c r="F35" s="691" t="s">
        <v>7</v>
      </c>
      <c r="G35" s="643">
        <v>1</v>
      </c>
      <c r="H35" s="52">
        <v>4</v>
      </c>
      <c r="I35" s="52">
        <v>7</v>
      </c>
      <c r="J35" s="52">
        <v>20</v>
      </c>
      <c r="K35" s="52">
        <v>13</v>
      </c>
      <c r="L35" s="52">
        <v>0</v>
      </c>
      <c r="M35" s="52">
        <v>0</v>
      </c>
      <c r="N35" s="748">
        <v>4</v>
      </c>
      <c r="O35" s="776">
        <f t="shared" si="0"/>
        <v>394</v>
      </c>
      <c r="P35" s="742">
        <f t="shared" si="1"/>
        <v>48</v>
      </c>
      <c r="Q35" s="338"/>
      <c r="R35" s="745"/>
      <c r="S35" s="398"/>
    </row>
    <row r="36" spans="2:19" x14ac:dyDescent="0.35">
      <c r="B36" s="461" t="s">
        <v>103</v>
      </c>
      <c r="C36" s="865">
        <v>2578</v>
      </c>
      <c r="D36" s="808" t="s">
        <v>354</v>
      </c>
      <c r="E36" s="702" t="s">
        <v>48</v>
      </c>
      <c r="F36" s="691" t="s">
        <v>7</v>
      </c>
      <c r="G36" s="643">
        <v>1</v>
      </c>
      <c r="H36" s="52">
        <v>11</v>
      </c>
      <c r="I36" s="52">
        <v>10</v>
      </c>
      <c r="J36" s="52">
        <v>11</v>
      </c>
      <c r="K36" s="52">
        <v>7</v>
      </c>
      <c r="L36" s="52">
        <v>3</v>
      </c>
      <c r="M36" s="52">
        <v>0</v>
      </c>
      <c r="N36" s="748">
        <v>6</v>
      </c>
      <c r="O36" s="776">
        <f t="shared" si="0"/>
        <v>386</v>
      </c>
      <c r="P36" s="742">
        <f t="shared" si="1"/>
        <v>48</v>
      </c>
      <c r="Q36" s="81"/>
      <c r="R36" s="745" t="str">
        <f t="shared" ref="R36:R45" si="4">IF(Q36="yes","M","")</f>
        <v/>
      </c>
      <c r="S36" s="378" t="str">
        <f>IF(O36=0," ",IF(P36&lt;&gt;48,"ERROR!"," "))</f>
        <v xml:space="preserve"> </v>
      </c>
    </row>
    <row r="37" spans="2:19" x14ac:dyDescent="0.35">
      <c r="B37" s="461" t="s">
        <v>103</v>
      </c>
      <c r="C37" s="1056">
        <v>1757</v>
      </c>
      <c r="D37" s="860" t="s">
        <v>355</v>
      </c>
      <c r="E37" s="859" t="s">
        <v>53</v>
      </c>
      <c r="F37" s="691" t="s">
        <v>7</v>
      </c>
      <c r="G37" s="643">
        <v>1</v>
      </c>
      <c r="H37" s="52">
        <v>7</v>
      </c>
      <c r="I37" s="52">
        <v>7</v>
      </c>
      <c r="J37" s="52">
        <v>9</v>
      </c>
      <c r="K37" s="52">
        <v>8</v>
      </c>
      <c r="L37" s="52">
        <v>6</v>
      </c>
      <c r="M37" s="52">
        <v>0</v>
      </c>
      <c r="N37" s="748">
        <v>11</v>
      </c>
      <c r="O37" s="776">
        <f t="shared" si="0"/>
        <v>327</v>
      </c>
      <c r="P37" s="742">
        <f t="shared" si="1"/>
        <v>48</v>
      </c>
      <c r="Q37" s="81"/>
      <c r="R37" s="745" t="str">
        <f t="shared" si="4"/>
        <v/>
      </c>
      <c r="S37" s="398" t="str">
        <f t="shared" si="2"/>
        <v xml:space="preserve"> </v>
      </c>
    </row>
    <row r="38" spans="2:19" ht="16" thickBot="1" x14ac:dyDescent="0.4">
      <c r="B38" s="461" t="s">
        <v>103</v>
      </c>
      <c r="C38" s="1057">
        <v>1863</v>
      </c>
      <c r="D38" s="888" t="s">
        <v>356</v>
      </c>
      <c r="E38" s="1058" t="s">
        <v>53</v>
      </c>
      <c r="F38" s="701" t="s">
        <v>7</v>
      </c>
      <c r="G38" s="642">
        <v>1</v>
      </c>
      <c r="H38" s="54">
        <v>8</v>
      </c>
      <c r="I38" s="54">
        <v>7</v>
      </c>
      <c r="J38" s="54">
        <v>12</v>
      </c>
      <c r="K38" s="54">
        <v>2</v>
      </c>
      <c r="L38" s="54">
        <v>6</v>
      </c>
      <c r="M38" s="54">
        <v>0</v>
      </c>
      <c r="N38" s="749">
        <v>13</v>
      </c>
      <c r="O38" s="777">
        <f t="shared" si="0"/>
        <v>316</v>
      </c>
      <c r="P38" s="743">
        <f t="shared" si="1"/>
        <v>48</v>
      </c>
      <c r="Q38" s="338"/>
      <c r="R38" s="745" t="str">
        <f t="shared" si="4"/>
        <v/>
      </c>
      <c r="S38" s="378" t="str">
        <f t="shared" si="2"/>
        <v xml:space="preserve"> </v>
      </c>
    </row>
    <row r="39" spans="2:19" hidden="1" x14ac:dyDescent="0.35">
      <c r="B39" s="461" t="s">
        <v>103</v>
      </c>
      <c r="C39" s="1046"/>
      <c r="D39" s="1044"/>
      <c r="E39" s="1048"/>
      <c r="F39" s="730" t="s">
        <v>7</v>
      </c>
      <c r="G39" s="714">
        <v>1</v>
      </c>
      <c r="H39" s="36"/>
      <c r="I39" s="36"/>
      <c r="J39" s="36"/>
      <c r="K39" s="36"/>
      <c r="L39" s="36"/>
      <c r="M39" s="36"/>
      <c r="N39" s="750"/>
      <c r="O39" s="791">
        <f t="shared" si="0"/>
        <v>0</v>
      </c>
      <c r="P39" s="1041">
        <f t="shared" si="1"/>
        <v>0</v>
      </c>
      <c r="Q39" s="441"/>
      <c r="R39" s="746" t="str">
        <f t="shared" si="4"/>
        <v/>
      </c>
      <c r="S39" s="398" t="str">
        <f t="shared" si="2"/>
        <v xml:space="preserve"> </v>
      </c>
    </row>
    <row r="40" spans="2:19" hidden="1" x14ac:dyDescent="0.35">
      <c r="B40" s="461" t="s">
        <v>103</v>
      </c>
      <c r="C40" s="865"/>
      <c r="D40" s="671"/>
      <c r="E40" s="869"/>
      <c r="F40" s="691" t="s">
        <v>7</v>
      </c>
      <c r="G40" s="643">
        <v>1</v>
      </c>
      <c r="H40" s="52"/>
      <c r="I40" s="52"/>
      <c r="J40" s="52"/>
      <c r="K40" s="52"/>
      <c r="L40" s="52"/>
      <c r="M40" s="52"/>
      <c r="N40" s="748"/>
      <c r="O40" s="776">
        <f t="shared" si="0"/>
        <v>0</v>
      </c>
      <c r="P40" s="742">
        <f t="shared" si="1"/>
        <v>0</v>
      </c>
      <c r="Q40" s="441"/>
      <c r="R40" s="746" t="str">
        <f t="shared" si="4"/>
        <v/>
      </c>
      <c r="S40" s="398" t="str">
        <f>IF(O40=0," ",IF(P40&lt;&gt;48,"ERROR!"," "))</f>
        <v xml:space="preserve"> </v>
      </c>
    </row>
    <row r="41" spans="2:19" hidden="1" x14ac:dyDescent="0.35">
      <c r="B41" s="461" t="s">
        <v>103</v>
      </c>
      <c r="C41" s="702"/>
      <c r="D41" s="671"/>
      <c r="E41" s="869"/>
      <c r="F41" s="691" t="s">
        <v>7</v>
      </c>
      <c r="G41" s="643">
        <v>1</v>
      </c>
      <c r="H41" s="52"/>
      <c r="I41" s="52"/>
      <c r="J41" s="52"/>
      <c r="K41" s="52"/>
      <c r="L41" s="52"/>
      <c r="M41" s="52"/>
      <c r="N41" s="748"/>
      <c r="O41" s="776">
        <f t="shared" si="0"/>
        <v>0</v>
      </c>
      <c r="P41" s="742">
        <f t="shared" si="1"/>
        <v>0</v>
      </c>
      <c r="Q41" s="80"/>
      <c r="R41" s="746" t="str">
        <f t="shared" si="4"/>
        <v/>
      </c>
      <c r="S41" s="398" t="str">
        <f t="shared" si="2"/>
        <v xml:space="preserve"> </v>
      </c>
    </row>
    <row r="42" spans="2:19" hidden="1" x14ac:dyDescent="0.35">
      <c r="B42" s="461" t="s">
        <v>103</v>
      </c>
      <c r="C42" s="865"/>
      <c r="D42" s="671"/>
      <c r="E42" s="869"/>
      <c r="F42" s="691" t="s">
        <v>7</v>
      </c>
      <c r="G42" s="643">
        <v>1</v>
      </c>
      <c r="H42" s="52"/>
      <c r="I42" s="52"/>
      <c r="J42" s="52"/>
      <c r="K42" s="52"/>
      <c r="L42" s="52"/>
      <c r="M42" s="52"/>
      <c r="N42" s="748"/>
      <c r="O42" s="776">
        <f t="shared" si="0"/>
        <v>0</v>
      </c>
      <c r="P42" s="742">
        <f t="shared" si="1"/>
        <v>0</v>
      </c>
      <c r="Q42" s="80"/>
      <c r="R42" s="746" t="str">
        <f t="shared" si="4"/>
        <v/>
      </c>
      <c r="S42" s="398" t="str">
        <f>IF(O42=0," ",IF(P42&lt;&gt;48,"ERROR!"," "))</f>
        <v xml:space="preserve"> </v>
      </c>
    </row>
    <row r="43" spans="2:19" hidden="1" x14ac:dyDescent="0.35">
      <c r="B43" s="461" t="s">
        <v>103</v>
      </c>
      <c r="C43" s="865"/>
      <c r="D43" s="671"/>
      <c r="E43" s="869"/>
      <c r="F43" s="691" t="s">
        <v>7</v>
      </c>
      <c r="G43" s="643">
        <v>1</v>
      </c>
      <c r="H43" s="52"/>
      <c r="I43" s="52"/>
      <c r="J43" s="52"/>
      <c r="K43" s="52"/>
      <c r="L43" s="52"/>
      <c r="M43" s="52"/>
      <c r="N43" s="748"/>
      <c r="O43" s="776">
        <f t="shared" si="0"/>
        <v>0</v>
      </c>
      <c r="P43" s="742">
        <f t="shared" si="1"/>
        <v>0</v>
      </c>
      <c r="Q43" s="81"/>
      <c r="R43" s="106" t="str">
        <f t="shared" si="4"/>
        <v/>
      </c>
      <c r="S43" s="398" t="str">
        <f>IF(O43=0," ",IF(P43&lt;&gt;48,"ERROR!"," "))</f>
        <v xml:space="preserve"> </v>
      </c>
    </row>
    <row r="44" spans="2:19" hidden="1" x14ac:dyDescent="0.35">
      <c r="B44" s="461" t="s">
        <v>103</v>
      </c>
      <c r="C44" s="865"/>
      <c r="D44" s="671"/>
      <c r="E44" s="869"/>
      <c r="F44" s="691" t="s">
        <v>7</v>
      </c>
      <c r="G44" s="643">
        <v>1</v>
      </c>
      <c r="H44" s="52"/>
      <c r="I44" s="52"/>
      <c r="J44" s="52"/>
      <c r="K44" s="52"/>
      <c r="L44" s="52"/>
      <c r="M44" s="52"/>
      <c r="N44" s="748"/>
      <c r="O44" s="776">
        <f t="shared" si="0"/>
        <v>0</v>
      </c>
      <c r="P44" s="742">
        <f t="shared" si="1"/>
        <v>0</v>
      </c>
      <c r="Q44" s="95"/>
      <c r="R44" s="744" t="str">
        <f t="shared" si="4"/>
        <v/>
      </c>
      <c r="S44" s="378" t="str">
        <f t="shared" si="2"/>
        <v xml:space="preserve"> </v>
      </c>
    </row>
    <row r="45" spans="2:19" ht="16" hidden="1" thickBot="1" x14ac:dyDescent="0.4">
      <c r="B45" s="461" t="s">
        <v>103</v>
      </c>
      <c r="C45" s="866"/>
      <c r="D45" s="699"/>
      <c r="E45" s="870"/>
      <c r="F45" s="701" t="s">
        <v>7</v>
      </c>
      <c r="G45" s="642">
        <v>1</v>
      </c>
      <c r="H45" s="54"/>
      <c r="I45" s="54"/>
      <c r="J45" s="54"/>
      <c r="K45" s="54"/>
      <c r="L45" s="54"/>
      <c r="M45" s="54"/>
      <c r="N45" s="749"/>
      <c r="O45" s="777">
        <f t="shared" si="0"/>
        <v>0</v>
      </c>
      <c r="P45" s="743">
        <f t="shared" si="1"/>
        <v>0</v>
      </c>
      <c r="Q45" s="95"/>
      <c r="R45" s="101" t="str">
        <f t="shared" si="4"/>
        <v/>
      </c>
      <c r="S45" s="379"/>
    </row>
    <row r="46" spans="2:19" ht="24.75" customHeight="1" thickBot="1" x14ac:dyDescent="0.4">
      <c r="C46" s="650">
        <f>COUNT(C7:C45)</f>
        <v>26</v>
      </c>
      <c r="D46" s="1062" t="s">
        <v>22</v>
      </c>
      <c r="E46" s="1072"/>
      <c r="F46" s="895" t="s">
        <v>35</v>
      </c>
      <c r="G46" s="896"/>
      <c r="H46" s="896"/>
      <c r="I46" s="896"/>
      <c r="J46" s="896"/>
      <c r="K46" s="896"/>
      <c r="L46" s="896"/>
      <c r="M46" s="896"/>
      <c r="N46" s="896"/>
      <c r="O46" s="896"/>
      <c r="P46" s="896"/>
      <c r="Q46" s="897"/>
      <c r="R46" s="83"/>
      <c r="S46" s="83"/>
    </row>
  </sheetData>
  <mergeCells count="4">
    <mergeCell ref="D46:E46"/>
    <mergeCell ref="F46:Q46"/>
    <mergeCell ref="D5:N5"/>
    <mergeCell ref="B2:T2"/>
  </mergeCells>
  <pageMargins left="0.23622047244094491" right="0.23622047244094491" top="0.74803149606299213" bottom="0.74803149606299213" header="0.31496062992125984" footer="0.31496062992125984"/>
  <pageSetup paperSize="9" scale="73" fitToHeight="2" orientation="landscape" horizontalDpi="360" verticalDpi="36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E64"/>
  <sheetViews>
    <sheetView topLeftCell="A54" zoomScale="80" zoomScaleNormal="80" workbookViewId="0">
      <selection activeCell="D47" sqref="D47"/>
    </sheetView>
  </sheetViews>
  <sheetFormatPr defaultColWidth="8.81640625" defaultRowHeight="14.5" x14ac:dyDescent="0.35"/>
  <cols>
    <col min="1" max="1" width="1.7265625" style="364" customWidth="1"/>
    <col min="2" max="2" width="6.26953125" style="228" customWidth="1"/>
    <col min="3" max="3" width="7.453125" style="823" customWidth="1"/>
    <col min="4" max="4" width="31.453125" style="146" customWidth="1"/>
    <col min="5" max="5" width="8.453125" style="822" customWidth="1"/>
    <col min="6" max="6" width="7.7265625" style="854" customWidth="1"/>
    <col min="7" max="7" width="9.26953125" style="146" customWidth="1"/>
    <col min="8" max="8" width="6.453125" style="229" customWidth="1"/>
    <col min="9" max="9" width="6.26953125" style="229" customWidth="1"/>
    <col min="10" max="10" width="6.453125" style="229" customWidth="1"/>
    <col min="11" max="12" width="6.26953125" style="229" customWidth="1"/>
    <col min="13" max="13" width="6.453125" style="309" customWidth="1"/>
    <col min="14" max="14" width="7.453125" style="310" customWidth="1"/>
    <col min="15" max="15" width="7.1796875" style="309" customWidth="1"/>
    <col min="16" max="16" width="10" style="234" customWidth="1"/>
    <col min="17" max="17" width="10" style="380" customWidth="1"/>
    <col min="18" max="18" width="1.26953125" style="364" customWidth="1"/>
    <col min="19" max="19" width="12.7265625" style="364" customWidth="1"/>
    <col min="20" max="20" width="9.54296875" style="364" customWidth="1"/>
    <col min="21" max="21" width="13.1796875" style="364" customWidth="1"/>
    <col min="22" max="28" width="8.81640625" style="364"/>
    <col min="29" max="29" width="14.453125" style="364" customWidth="1"/>
    <col min="30" max="16384" width="8.81640625" style="364"/>
  </cols>
  <sheetData>
    <row r="1" spans="2:31" ht="24" customHeight="1" thickBot="1" x14ac:dyDescent="0.4">
      <c r="B1" s="898" t="s">
        <v>298</v>
      </c>
      <c r="C1" s="899"/>
      <c r="D1" s="899"/>
      <c r="E1" s="899"/>
      <c r="F1" s="899"/>
      <c r="G1" s="899"/>
      <c r="H1" s="899"/>
      <c r="I1" s="899"/>
      <c r="J1" s="899"/>
      <c r="K1" s="899"/>
      <c r="L1" s="899"/>
      <c r="M1" s="899"/>
      <c r="N1" s="899"/>
      <c r="O1" s="899"/>
      <c r="P1" s="899"/>
      <c r="Q1" s="899"/>
      <c r="R1" s="899"/>
      <c r="S1" s="899"/>
      <c r="T1" s="900"/>
    </row>
    <row r="3" spans="2:31" ht="15" thickBot="1" x14ac:dyDescent="0.4"/>
    <row r="4" spans="2:31" ht="24" customHeight="1" thickBot="1" x14ac:dyDescent="0.4">
      <c r="D4" s="892" t="s">
        <v>9</v>
      </c>
      <c r="E4" s="893"/>
      <c r="F4" s="893"/>
      <c r="G4" s="893"/>
      <c r="H4" s="893"/>
      <c r="I4" s="893"/>
      <c r="J4" s="893"/>
      <c r="K4" s="893"/>
      <c r="L4" s="893"/>
      <c r="M4" s="893"/>
      <c r="N4" s="893"/>
      <c r="O4" s="902"/>
      <c r="P4" s="903"/>
    </row>
    <row r="5" spans="2:31" ht="34.5" customHeight="1" thickBot="1" x14ac:dyDescent="0.4">
      <c r="C5" s="855" t="s">
        <v>1</v>
      </c>
      <c r="D5" s="886" t="s">
        <v>0</v>
      </c>
      <c r="E5" s="1078" t="s">
        <v>37</v>
      </c>
      <c r="F5" s="1073" t="s">
        <v>52</v>
      </c>
      <c r="G5" s="715"/>
      <c r="H5" s="235" t="s">
        <v>17</v>
      </c>
      <c r="I5" s="236">
        <v>10</v>
      </c>
      <c r="J5" s="236">
        <v>9</v>
      </c>
      <c r="K5" s="236">
        <v>8</v>
      </c>
      <c r="L5" s="236">
        <v>7</v>
      </c>
      <c r="M5" s="311">
        <v>6</v>
      </c>
      <c r="N5" s="312">
        <v>5</v>
      </c>
      <c r="O5" s="410">
        <v>0</v>
      </c>
      <c r="P5" s="319" t="s">
        <v>3</v>
      </c>
      <c r="Q5" s="752" t="s">
        <v>18</v>
      </c>
      <c r="R5" s="78"/>
      <c r="S5" s="881" t="s">
        <v>20</v>
      </c>
      <c r="T5" s="176" t="s">
        <v>21</v>
      </c>
      <c r="U5" s="376" t="s">
        <v>157</v>
      </c>
    </row>
    <row r="6" spans="2:31" ht="15.75" customHeight="1" x14ac:dyDescent="0.35">
      <c r="B6" s="461" t="s">
        <v>91</v>
      </c>
      <c r="C6" s="1076">
        <v>1266</v>
      </c>
      <c r="D6" s="1049" t="s">
        <v>380</v>
      </c>
      <c r="E6" s="1077" t="s">
        <v>53</v>
      </c>
      <c r="F6" s="1059" t="s">
        <v>8</v>
      </c>
      <c r="G6" s="639">
        <f>VLOOKUP(F6,$Y$6:$Z$12,2,FALSE)</f>
        <v>5</v>
      </c>
      <c r="H6" s="1087">
        <v>8</v>
      </c>
      <c r="I6" s="1087">
        <v>18</v>
      </c>
      <c r="J6" s="1087">
        <v>4</v>
      </c>
      <c r="K6" s="1087">
        <v>0</v>
      </c>
      <c r="L6" s="1087">
        <v>0</v>
      </c>
      <c r="M6" s="1088">
        <v>0</v>
      </c>
      <c r="N6" s="1088">
        <v>0</v>
      </c>
      <c r="O6" s="1089">
        <v>0</v>
      </c>
      <c r="P6" s="1090">
        <f t="shared" ref="P6:P37" si="0">(H6*10)+(I6*10)+(J6*9)+(K6*8)+(L6*7)+(M6*6)+(N6*5)</f>
        <v>296</v>
      </c>
      <c r="Q6" s="1081">
        <f t="shared" ref="Q6:Q37" si="1">SUM(H6:O6)</f>
        <v>30</v>
      </c>
      <c r="S6" s="52"/>
      <c r="T6" s="52"/>
      <c r="U6" s="400" t="str">
        <f t="shared" ref="U6:U63" si="2">IF(P6=0," ",IF(Q6&lt;&gt;30,"ERROR!"," "))</f>
        <v xml:space="preserve"> </v>
      </c>
      <c r="Y6" s="704" t="s">
        <v>8</v>
      </c>
      <c r="Z6" s="703">
        <v>5</v>
      </c>
      <c r="AB6" s="813"/>
      <c r="AC6" s="814"/>
      <c r="AD6" s="813"/>
      <c r="AE6" s="813"/>
    </row>
    <row r="7" spans="2:31" ht="15.75" hidden="1" customHeight="1" x14ac:dyDescent="0.35">
      <c r="B7" s="461" t="s">
        <v>91</v>
      </c>
      <c r="C7" s="811"/>
      <c r="D7" s="693"/>
      <c r="E7" s="702"/>
      <c r="F7" s="858"/>
      <c r="G7" s="643"/>
      <c r="H7" s="238"/>
      <c r="I7" s="238"/>
      <c r="J7" s="238"/>
      <c r="K7" s="238"/>
      <c r="L7" s="238"/>
      <c r="M7" s="313"/>
      <c r="N7" s="313"/>
      <c r="O7" s="713"/>
      <c r="P7" s="1091">
        <f t="shared" si="0"/>
        <v>0</v>
      </c>
      <c r="Q7" s="1081">
        <f t="shared" si="1"/>
        <v>0</v>
      </c>
      <c r="S7" s="52"/>
      <c r="T7" s="52"/>
      <c r="U7" s="400" t="str">
        <f t="shared" si="2"/>
        <v xml:space="preserve"> </v>
      </c>
      <c r="Y7" s="704" t="s">
        <v>4</v>
      </c>
      <c r="Z7" s="703">
        <v>4</v>
      </c>
      <c r="AB7" s="813">
        <v>2105</v>
      </c>
      <c r="AC7" s="814" t="s">
        <v>323</v>
      </c>
      <c r="AD7" s="815" t="s">
        <v>48</v>
      </c>
      <c r="AE7" s="813" t="s">
        <v>278</v>
      </c>
    </row>
    <row r="8" spans="2:31" ht="15.75" customHeight="1" x14ac:dyDescent="0.35">
      <c r="B8" s="461"/>
      <c r="C8" s="811">
        <v>786</v>
      </c>
      <c r="D8" s="808" t="s">
        <v>227</v>
      </c>
      <c r="E8" s="702" t="s">
        <v>48</v>
      </c>
      <c r="F8" s="858" t="s">
        <v>8</v>
      </c>
      <c r="G8" s="643">
        <v>5</v>
      </c>
      <c r="H8" s="238">
        <v>6</v>
      </c>
      <c r="I8" s="238">
        <v>15</v>
      </c>
      <c r="J8" s="238">
        <v>8</v>
      </c>
      <c r="K8" s="238">
        <v>1</v>
      </c>
      <c r="L8" s="238">
        <v>0</v>
      </c>
      <c r="M8" s="313">
        <v>0</v>
      </c>
      <c r="N8" s="313">
        <v>0</v>
      </c>
      <c r="O8" s="713">
        <v>0</v>
      </c>
      <c r="P8" s="1091">
        <f t="shared" si="0"/>
        <v>290</v>
      </c>
      <c r="Q8" s="1081">
        <f t="shared" si="1"/>
        <v>30</v>
      </c>
      <c r="S8" s="52"/>
      <c r="T8" s="52"/>
      <c r="U8" s="400"/>
      <c r="Y8" s="704"/>
      <c r="Z8" s="703"/>
      <c r="AB8" s="813"/>
      <c r="AC8" s="814"/>
      <c r="AD8" s="815"/>
      <c r="AE8" s="813"/>
    </row>
    <row r="9" spans="2:31" ht="15.75" customHeight="1" thickBot="1" x14ac:dyDescent="0.4">
      <c r="B9" s="461" t="s">
        <v>91</v>
      </c>
      <c r="C9" s="1092">
        <v>1786</v>
      </c>
      <c r="D9" s="1093" t="s">
        <v>222</v>
      </c>
      <c r="E9" s="1094" t="s">
        <v>49</v>
      </c>
      <c r="F9" s="1060" t="s">
        <v>8</v>
      </c>
      <c r="G9" s="642">
        <f>VLOOKUP(F9,$Y$6:$Z$12,2,FALSE)</f>
        <v>5</v>
      </c>
      <c r="H9" s="1095">
        <v>8</v>
      </c>
      <c r="I9" s="1095">
        <v>11</v>
      </c>
      <c r="J9" s="1095">
        <v>7</v>
      </c>
      <c r="K9" s="1095">
        <v>2</v>
      </c>
      <c r="L9" s="1095">
        <v>0</v>
      </c>
      <c r="M9" s="1096">
        <v>0</v>
      </c>
      <c r="N9" s="1096">
        <v>0</v>
      </c>
      <c r="O9" s="1097">
        <v>2</v>
      </c>
      <c r="P9" s="1098">
        <f t="shared" si="0"/>
        <v>269</v>
      </c>
      <c r="Q9" s="1081">
        <f t="shared" si="1"/>
        <v>30</v>
      </c>
      <c r="S9" s="52"/>
      <c r="T9" s="52"/>
      <c r="U9" s="400" t="str">
        <f t="shared" si="2"/>
        <v xml:space="preserve"> </v>
      </c>
      <c r="Y9" s="704" t="s">
        <v>5</v>
      </c>
      <c r="Z9" s="703">
        <v>3</v>
      </c>
      <c r="AB9" s="815"/>
      <c r="AC9" s="816"/>
      <c r="AD9" s="815"/>
      <c r="AE9" s="815"/>
    </row>
    <row r="10" spans="2:31" ht="15.75" hidden="1" customHeight="1" thickBot="1" x14ac:dyDescent="0.4">
      <c r="B10" s="461" t="s">
        <v>91</v>
      </c>
      <c r="C10" s="1082"/>
      <c r="D10" s="1025"/>
      <c r="E10" s="1032"/>
      <c r="F10" s="1061"/>
      <c r="G10" s="714"/>
      <c r="H10" s="1083"/>
      <c r="I10" s="1083"/>
      <c r="J10" s="1083"/>
      <c r="K10" s="1083"/>
      <c r="L10" s="1083"/>
      <c r="M10" s="1084"/>
      <c r="N10" s="1084"/>
      <c r="O10" s="1085"/>
      <c r="P10" s="1086">
        <f t="shared" si="0"/>
        <v>0</v>
      </c>
      <c r="Q10" s="833">
        <f t="shared" si="1"/>
        <v>0</v>
      </c>
      <c r="S10" s="52"/>
      <c r="T10" s="52"/>
      <c r="U10" s="400" t="str">
        <f t="shared" si="2"/>
        <v xml:space="preserve"> </v>
      </c>
      <c r="Y10" s="704" t="s">
        <v>6</v>
      </c>
      <c r="Z10" s="703">
        <v>2</v>
      </c>
      <c r="AB10" s="813">
        <v>2579</v>
      </c>
      <c r="AC10" s="814" t="s">
        <v>305</v>
      </c>
      <c r="AD10" s="813" t="s">
        <v>48</v>
      </c>
      <c r="AE10" s="813" t="s">
        <v>278</v>
      </c>
    </row>
    <row r="11" spans="2:31" ht="15.75" hidden="1" customHeight="1" thickBot="1" x14ac:dyDescent="0.4">
      <c r="B11" s="461" t="s">
        <v>91</v>
      </c>
      <c r="C11" s="1099">
        <v>1503</v>
      </c>
      <c r="D11" s="1020" t="s">
        <v>255</v>
      </c>
      <c r="E11" s="1100" t="s">
        <v>40</v>
      </c>
      <c r="F11" s="1070" t="s">
        <v>234</v>
      </c>
      <c r="G11" s="715">
        <f t="shared" ref="G11:G29" si="3">VLOOKUP(F11,$Y$6:$Z$12,2,FALSE)</f>
        <v>4</v>
      </c>
      <c r="H11" s="1101"/>
      <c r="I11" s="1101"/>
      <c r="J11" s="1101"/>
      <c r="K11" s="1101"/>
      <c r="L11" s="1101"/>
      <c r="M11" s="1102"/>
      <c r="N11" s="1102"/>
      <c r="O11" s="1103"/>
      <c r="P11" s="1104">
        <f t="shared" si="0"/>
        <v>0</v>
      </c>
      <c r="Q11" s="833">
        <f t="shared" si="1"/>
        <v>0</v>
      </c>
      <c r="S11" s="52"/>
      <c r="T11" s="52"/>
      <c r="U11" s="400" t="str">
        <f t="shared" si="2"/>
        <v xml:space="preserve"> </v>
      </c>
      <c r="Y11" s="706" t="s">
        <v>7</v>
      </c>
      <c r="Z11" s="705">
        <v>1</v>
      </c>
      <c r="AB11" s="813">
        <v>786</v>
      </c>
      <c r="AC11" s="814" t="s">
        <v>280</v>
      </c>
      <c r="AD11" s="813" t="s">
        <v>279</v>
      </c>
      <c r="AE11" s="813" t="s">
        <v>278</v>
      </c>
    </row>
    <row r="12" spans="2:31" ht="15.75" customHeight="1" x14ac:dyDescent="0.3">
      <c r="B12" s="461" t="s">
        <v>91</v>
      </c>
      <c r="C12" s="824">
        <v>1500</v>
      </c>
      <c r="D12" s="817" t="s">
        <v>262</v>
      </c>
      <c r="E12" s="1047" t="s">
        <v>48</v>
      </c>
      <c r="F12" s="1059" t="s">
        <v>4</v>
      </c>
      <c r="G12" s="639">
        <f t="shared" si="3"/>
        <v>4</v>
      </c>
      <c r="H12" s="1087">
        <v>21</v>
      </c>
      <c r="I12" s="1087">
        <v>6</v>
      </c>
      <c r="J12" s="1087">
        <v>3</v>
      </c>
      <c r="K12" s="1087">
        <v>0</v>
      </c>
      <c r="L12" s="1087">
        <v>0</v>
      </c>
      <c r="M12" s="1088">
        <v>0</v>
      </c>
      <c r="N12" s="1088">
        <v>0</v>
      </c>
      <c r="O12" s="1089">
        <v>0</v>
      </c>
      <c r="P12" s="1090">
        <f t="shared" si="0"/>
        <v>297</v>
      </c>
      <c r="Q12" s="1081">
        <f t="shared" si="1"/>
        <v>30</v>
      </c>
      <c r="S12" s="52" t="s">
        <v>357</v>
      </c>
      <c r="T12" s="52" t="s">
        <v>8</v>
      </c>
      <c r="U12" s="400"/>
      <c r="AB12" s="813"/>
      <c r="AC12" s="814"/>
      <c r="AD12" s="813"/>
      <c r="AE12" s="813"/>
    </row>
    <row r="13" spans="2:31" ht="15.75" customHeight="1" x14ac:dyDescent="0.3">
      <c r="B13" s="461" t="s">
        <v>91</v>
      </c>
      <c r="C13" s="1105">
        <v>1783</v>
      </c>
      <c r="D13" s="809" t="s">
        <v>231</v>
      </c>
      <c r="E13" s="702" t="s">
        <v>53</v>
      </c>
      <c r="F13" s="858" t="s">
        <v>4</v>
      </c>
      <c r="G13" s="643">
        <f t="shared" si="3"/>
        <v>4</v>
      </c>
      <c r="H13" s="238">
        <v>10</v>
      </c>
      <c r="I13" s="238">
        <v>15</v>
      </c>
      <c r="J13" s="238">
        <v>5</v>
      </c>
      <c r="K13" s="238">
        <v>0</v>
      </c>
      <c r="L13" s="238">
        <v>0</v>
      </c>
      <c r="M13" s="313">
        <v>0</v>
      </c>
      <c r="N13" s="313">
        <v>0</v>
      </c>
      <c r="O13" s="713">
        <v>0</v>
      </c>
      <c r="P13" s="1091">
        <f t="shared" si="0"/>
        <v>295</v>
      </c>
      <c r="Q13" s="1081">
        <f t="shared" si="1"/>
        <v>30</v>
      </c>
      <c r="S13" s="52"/>
      <c r="T13" s="52"/>
      <c r="U13" s="400" t="str">
        <f t="shared" si="2"/>
        <v xml:space="preserve"> </v>
      </c>
      <c r="AB13" s="813"/>
      <c r="AC13" s="814"/>
      <c r="AD13" s="813"/>
      <c r="AE13" s="813"/>
    </row>
    <row r="14" spans="2:31" ht="15.75" customHeight="1" thickBot="1" x14ac:dyDescent="0.4">
      <c r="B14" s="461" t="s">
        <v>91</v>
      </c>
      <c r="C14" s="866">
        <v>1954</v>
      </c>
      <c r="D14" s="810" t="s">
        <v>374</v>
      </c>
      <c r="E14" s="1094" t="s">
        <v>53</v>
      </c>
      <c r="F14" s="1060" t="s">
        <v>4</v>
      </c>
      <c r="G14" s="642">
        <f t="shared" si="3"/>
        <v>4</v>
      </c>
      <c r="H14" s="1095">
        <v>9</v>
      </c>
      <c r="I14" s="1095">
        <v>10</v>
      </c>
      <c r="J14" s="1095">
        <v>11</v>
      </c>
      <c r="K14" s="1095">
        <v>0</v>
      </c>
      <c r="L14" s="1095">
        <v>0</v>
      </c>
      <c r="M14" s="1096">
        <v>0</v>
      </c>
      <c r="N14" s="1096">
        <v>0</v>
      </c>
      <c r="O14" s="1097">
        <v>0</v>
      </c>
      <c r="P14" s="1098">
        <f t="shared" si="0"/>
        <v>289</v>
      </c>
      <c r="Q14" s="1081">
        <f t="shared" si="1"/>
        <v>30</v>
      </c>
      <c r="S14" s="52"/>
      <c r="T14" s="52"/>
      <c r="U14" s="400"/>
      <c r="AB14" s="815">
        <v>1314</v>
      </c>
      <c r="AC14" s="816" t="s">
        <v>283</v>
      </c>
      <c r="AD14" s="815" t="s">
        <v>44</v>
      </c>
      <c r="AE14" s="815" t="s">
        <v>278</v>
      </c>
    </row>
    <row r="15" spans="2:31" ht="15.75" customHeight="1" x14ac:dyDescent="0.3">
      <c r="B15" s="461" t="s">
        <v>91</v>
      </c>
      <c r="C15" s="1106">
        <v>3623</v>
      </c>
      <c r="D15" s="1107" t="s">
        <v>388</v>
      </c>
      <c r="E15" s="1047" t="s">
        <v>41</v>
      </c>
      <c r="F15" s="1059" t="s">
        <v>5</v>
      </c>
      <c r="G15" s="639">
        <f t="shared" si="3"/>
        <v>3</v>
      </c>
      <c r="H15" s="1087">
        <v>7</v>
      </c>
      <c r="I15" s="1087">
        <v>10</v>
      </c>
      <c r="J15" s="1087">
        <v>11</v>
      </c>
      <c r="K15" s="1087">
        <v>2</v>
      </c>
      <c r="L15" s="1087">
        <v>0</v>
      </c>
      <c r="M15" s="1088">
        <v>0</v>
      </c>
      <c r="N15" s="1088">
        <v>0</v>
      </c>
      <c r="O15" s="1089">
        <v>0</v>
      </c>
      <c r="P15" s="1090">
        <f t="shared" si="0"/>
        <v>285</v>
      </c>
      <c r="Q15" s="1081">
        <f t="shared" si="1"/>
        <v>30</v>
      </c>
      <c r="R15" s="81"/>
      <c r="S15" s="51"/>
      <c r="T15" s="57" t="str">
        <f>IF(S15="yes","HM","")</f>
        <v/>
      </c>
      <c r="U15" s="378" t="str">
        <f t="shared" si="2"/>
        <v xml:space="preserve"> </v>
      </c>
      <c r="AB15" s="815">
        <v>2582</v>
      </c>
      <c r="AC15" s="816" t="s">
        <v>311</v>
      </c>
      <c r="AD15" s="813" t="s">
        <v>48</v>
      </c>
      <c r="AE15" s="815" t="s">
        <v>278</v>
      </c>
    </row>
    <row r="16" spans="2:31" ht="15.75" customHeight="1" x14ac:dyDescent="0.3">
      <c r="B16" s="461" t="s">
        <v>91</v>
      </c>
      <c r="C16" s="865">
        <v>1383</v>
      </c>
      <c r="D16" s="808" t="s">
        <v>252</v>
      </c>
      <c r="E16" s="702" t="s">
        <v>281</v>
      </c>
      <c r="F16" s="858" t="s">
        <v>5</v>
      </c>
      <c r="G16" s="643">
        <f t="shared" si="3"/>
        <v>3</v>
      </c>
      <c r="H16" s="238">
        <v>5</v>
      </c>
      <c r="I16" s="238">
        <v>11</v>
      </c>
      <c r="J16" s="238">
        <v>12</v>
      </c>
      <c r="K16" s="238">
        <v>2</v>
      </c>
      <c r="L16" s="238">
        <v>0</v>
      </c>
      <c r="M16" s="313">
        <v>0</v>
      </c>
      <c r="N16" s="313">
        <v>0</v>
      </c>
      <c r="O16" s="713">
        <v>0</v>
      </c>
      <c r="P16" s="1091">
        <f t="shared" si="0"/>
        <v>284</v>
      </c>
      <c r="Q16" s="1081">
        <f t="shared" si="1"/>
        <v>30</v>
      </c>
      <c r="R16" s="81"/>
      <c r="S16" s="51"/>
      <c r="T16" s="57"/>
      <c r="U16" s="378" t="str">
        <f>IF(P16=0," ",IF(Q16&lt;&gt;30,"ERROR!"," "))</f>
        <v xml:space="preserve"> </v>
      </c>
      <c r="AB16" s="813"/>
      <c r="AC16" s="814"/>
      <c r="AD16" s="815"/>
      <c r="AE16" s="813"/>
    </row>
    <row r="17" spans="2:31" ht="15.75" customHeight="1" x14ac:dyDescent="0.3">
      <c r="B17" s="461" t="s">
        <v>91</v>
      </c>
      <c r="C17" s="811">
        <v>1041</v>
      </c>
      <c r="D17" s="808" t="s">
        <v>232</v>
      </c>
      <c r="E17" s="702" t="s">
        <v>53</v>
      </c>
      <c r="F17" s="858" t="s">
        <v>5</v>
      </c>
      <c r="G17" s="643">
        <f t="shared" si="3"/>
        <v>3</v>
      </c>
      <c r="H17" s="238">
        <v>13</v>
      </c>
      <c r="I17" s="238">
        <v>5</v>
      </c>
      <c r="J17" s="238">
        <v>8</v>
      </c>
      <c r="K17" s="238">
        <v>3</v>
      </c>
      <c r="L17" s="238">
        <v>1</v>
      </c>
      <c r="M17" s="313">
        <v>0</v>
      </c>
      <c r="N17" s="313">
        <v>0</v>
      </c>
      <c r="O17" s="713">
        <v>0</v>
      </c>
      <c r="P17" s="1091">
        <f t="shared" si="0"/>
        <v>283</v>
      </c>
      <c r="Q17" s="1081">
        <f t="shared" si="1"/>
        <v>30</v>
      </c>
      <c r="R17" s="81"/>
      <c r="S17" s="51"/>
      <c r="T17" s="57" t="str">
        <f>IF(S17="yes","HM","")</f>
        <v/>
      </c>
      <c r="U17" s="378" t="str">
        <f t="shared" si="2"/>
        <v xml:space="preserve"> </v>
      </c>
      <c r="AB17" s="813">
        <v>1982</v>
      </c>
      <c r="AC17" s="814" t="s">
        <v>286</v>
      </c>
      <c r="AD17" s="815" t="s">
        <v>281</v>
      </c>
      <c r="AE17" s="813" t="s">
        <v>278</v>
      </c>
    </row>
    <row r="18" spans="2:31" ht="15.75" customHeight="1" x14ac:dyDescent="0.3">
      <c r="B18" s="461" t="s">
        <v>91</v>
      </c>
      <c r="C18" s="811">
        <v>1569</v>
      </c>
      <c r="D18" s="808" t="s">
        <v>335</v>
      </c>
      <c r="E18" s="702" t="s">
        <v>44</v>
      </c>
      <c r="F18" s="858" t="s">
        <v>5</v>
      </c>
      <c r="G18" s="643">
        <f t="shared" si="3"/>
        <v>3</v>
      </c>
      <c r="H18" s="238">
        <v>6</v>
      </c>
      <c r="I18" s="238">
        <v>5</v>
      </c>
      <c r="J18" s="238">
        <v>13</v>
      </c>
      <c r="K18" s="238">
        <v>4</v>
      </c>
      <c r="L18" s="238">
        <v>2</v>
      </c>
      <c r="M18" s="313">
        <v>0</v>
      </c>
      <c r="N18" s="313">
        <v>0</v>
      </c>
      <c r="O18" s="713">
        <v>0</v>
      </c>
      <c r="P18" s="1091">
        <f t="shared" si="0"/>
        <v>273</v>
      </c>
      <c r="Q18" s="1081">
        <f t="shared" si="1"/>
        <v>30</v>
      </c>
      <c r="R18" s="81"/>
      <c r="S18" s="51"/>
      <c r="T18" s="57" t="str">
        <f>IF(S18="yes","HM","")</f>
        <v/>
      </c>
      <c r="U18" s="378" t="str">
        <f t="shared" si="2"/>
        <v xml:space="preserve"> </v>
      </c>
      <c r="AB18" s="813">
        <v>1984</v>
      </c>
      <c r="AC18" s="814" t="s">
        <v>316</v>
      </c>
      <c r="AD18" s="813" t="s">
        <v>281</v>
      </c>
      <c r="AE18" s="813" t="s">
        <v>284</v>
      </c>
    </row>
    <row r="19" spans="2:31" ht="15.75" customHeight="1" thickBot="1" x14ac:dyDescent="0.35">
      <c r="B19" s="461" t="s">
        <v>91</v>
      </c>
      <c r="C19" s="866">
        <v>2021</v>
      </c>
      <c r="D19" s="810" t="s">
        <v>376</v>
      </c>
      <c r="E19" s="1094" t="s">
        <v>281</v>
      </c>
      <c r="F19" s="1060" t="s">
        <v>5</v>
      </c>
      <c r="G19" s="642">
        <f t="shared" si="3"/>
        <v>3</v>
      </c>
      <c r="H19" s="1095">
        <v>3</v>
      </c>
      <c r="I19" s="1095">
        <v>5</v>
      </c>
      <c r="J19" s="1095">
        <v>17</v>
      </c>
      <c r="K19" s="1095">
        <v>3</v>
      </c>
      <c r="L19" s="1095">
        <v>1</v>
      </c>
      <c r="M19" s="1096">
        <v>1</v>
      </c>
      <c r="N19" s="1096">
        <v>0</v>
      </c>
      <c r="O19" s="1097">
        <v>0</v>
      </c>
      <c r="P19" s="1098">
        <f t="shared" si="0"/>
        <v>270</v>
      </c>
      <c r="Q19" s="1081">
        <f t="shared" si="1"/>
        <v>30</v>
      </c>
      <c r="R19" s="81"/>
      <c r="S19" s="51"/>
      <c r="T19" s="57" t="str">
        <f>IF(S19="yes","HM","")</f>
        <v/>
      </c>
      <c r="U19" s="378" t="str">
        <f>IF(P19=0," ",IF(Q19&lt;&gt;30,"ERROR!"," "))</f>
        <v xml:space="preserve"> </v>
      </c>
      <c r="AB19" s="813">
        <v>1983</v>
      </c>
      <c r="AC19" s="814" t="s">
        <v>315</v>
      </c>
      <c r="AD19" s="813" t="s">
        <v>281</v>
      </c>
      <c r="AE19" s="813" t="s">
        <v>284</v>
      </c>
    </row>
    <row r="20" spans="2:31" ht="15.75" customHeight="1" x14ac:dyDescent="0.3">
      <c r="B20" s="461" t="s">
        <v>91</v>
      </c>
      <c r="C20" s="1106">
        <v>1465</v>
      </c>
      <c r="D20" s="1107" t="s">
        <v>229</v>
      </c>
      <c r="E20" s="1047" t="s">
        <v>49</v>
      </c>
      <c r="F20" s="1059" t="s">
        <v>6</v>
      </c>
      <c r="G20" s="639">
        <f t="shared" si="3"/>
        <v>2</v>
      </c>
      <c r="H20" s="1087">
        <v>10</v>
      </c>
      <c r="I20" s="1087">
        <v>9</v>
      </c>
      <c r="J20" s="1087">
        <v>8</v>
      </c>
      <c r="K20" s="1087">
        <v>3</v>
      </c>
      <c r="L20" s="1087">
        <v>0</v>
      </c>
      <c r="M20" s="1088">
        <v>0</v>
      </c>
      <c r="N20" s="1088">
        <v>0</v>
      </c>
      <c r="O20" s="1089">
        <v>0</v>
      </c>
      <c r="P20" s="1090">
        <f t="shared" si="0"/>
        <v>286</v>
      </c>
      <c r="Q20" s="1081">
        <f t="shared" si="1"/>
        <v>30</v>
      </c>
      <c r="R20" s="95"/>
      <c r="S20" s="202"/>
      <c r="T20" s="521"/>
      <c r="U20" s="378"/>
      <c r="AB20" s="813"/>
      <c r="AC20" s="814"/>
      <c r="AD20" s="813"/>
      <c r="AE20" s="813"/>
    </row>
    <row r="21" spans="2:31" ht="15.75" customHeight="1" x14ac:dyDescent="0.3">
      <c r="B21" s="461" t="s">
        <v>91</v>
      </c>
      <c r="C21" s="811">
        <v>921</v>
      </c>
      <c r="D21" s="808" t="s">
        <v>225</v>
      </c>
      <c r="E21" s="702" t="s">
        <v>48</v>
      </c>
      <c r="F21" s="858" t="s">
        <v>6</v>
      </c>
      <c r="G21" s="643">
        <f t="shared" si="3"/>
        <v>2</v>
      </c>
      <c r="H21" s="238">
        <v>6</v>
      </c>
      <c r="I21" s="238">
        <v>12</v>
      </c>
      <c r="J21" s="238">
        <v>9</v>
      </c>
      <c r="K21" s="238">
        <v>3</v>
      </c>
      <c r="L21" s="238">
        <v>0</v>
      </c>
      <c r="M21" s="313">
        <v>0</v>
      </c>
      <c r="N21" s="313">
        <v>0</v>
      </c>
      <c r="O21" s="713">
        <v>0</v>
      </c>
      <c r="P21" s="1091">
        <f t="shared" si="0"/>
        <v>285</v>
      </c>
      <c r="Q21" s="1081">
        <f t="shared" si="1"/>
        <v>30</v>
      </c>
      <c r="R21" s="81"/>
      <c r="S21" s="51"/>
      <c r="T21" s="57" t="str">
        <f t="shared" ref="T21:T39" si="4">IF(S21="yes","M","")</f>
        <v/>
      </c>
      <c r="U21" s="378" t="str">
        <f t="shared" si="2"/>
        <v xml:space="preserve"> </v>
      </c>
      <c r="AB21" s="813"/>
      <c r="AC21" s="814"/>
      <c r="AD21" s="813"/>
      <c r="AE21" s="813"/>
    </row>
    <row r="22" spans="2:31" ht="15.75" customHeight="1" x14ac:dyDescent="0.3">
      <c r="B22" s="461"/>
      <c r="C22" s="811">
        <v>1281</v>
      </c>
      <c r="D22" s="808" t="s">
        <v>233</v>
      </c>
      <c r="E22" s="702" t="s">
        <v>41</v>
      </c>
      <c r="F22" s="858" t="s">
        <v>6</v>
      </c>
      <c r="G22" s="643">
        <f t="shared" si="3"/>
        <v>2</v>
      </c>
      <c r="H22" s="238">
        <v>6</v>
      </c>
      <c r="I22" s="238">
        <v>11</v>
      </c>
      <c r="J22" s="238">
        <v>11</v>
      </c>
      <c r="K22" s="238">
        <v>1</v>
      </c>
      <c r="L22" s="238">
        <v>1</v>
      </c>
      <c r="M22" s="313">
        <v>0</v>
      </c>
      <c r="N22" s="313">
        <v>0</v>
      </c>
      <c r="O22" s="713">
        <v>0</v>
      </c>
      <c r="P22" s="1091">
        <f t="shared" si="0"/>
        <v>284</v>
      </c>
      <c r="Q22" s="1081">
        <f t="shared" si="1"/>
        <v>30</v>
      </c>
      <c r="R22" s="80"/>
      <c r="S22" s="51"/>
      <c r="T22" s="57"/>
      <c r="U22" s="378"/>
      <c r="AB22" s="813"/>
      <c r="AC22" s="814"/>
      <c r="AD22" s="813"/>
      <c r="AE22" s="813"/>
    </row>
    <row r="23" spans="2:31" ht="15.75" customHeight="1" x14ac:dyDescent="0.3">
      <c r="B23" s="461" t="s">
        <v>91</v>
      </c>
      <c r="C23" s="811">
        <v>1901</v>
      </c>
      <c r="D23" s="808" t="s">
        <v>249</v>
      </c>
      <c r="E23" s="702" t="s">
        <v>53</v>
      </c>
      <c r="F23" s="858" t="s">
        <v>6</v>
      </c>
      <c r="G23" s="643">
        <f t="shared" si="3"/>
        <v>2</v>
      </c>
      <c r="H23" s="238">
        <v>6</v>
      </c>
      <c r="I23" s="238">
        <v>9</v>
      </c>
      <c r="J23" s="238">
        <v>13</v>
      </c>
      <c r="K23" s="238">
        <v>1</v>
      </c>
      <c r="L23" s="238">
        <v>1</v>
      </c>
      <c r="M23" s="313">
        <v>0</v>
      </c>
      <c r="N23" s="313">
        <v>0</v>
      </c>
      <c r="O23" s="713">
        <v>0</v>
      </c>
      <c r="P23" s="1091">
        <f t="shared" si="0"/>
        <v>282</v>
      </c>
      <c r="Q23" s="1081">
        <f t="shared" si="1"/>
        <v>30</v>
      </c>
      <c r="R23" s="80"/>
      <c r="S23" s="51"/>
      <c r="T23" s="57" t="str">
        <f t="shared" si="4"/>
        <v/>
      </c>
      <c r="U23" s="378" t="str">
        <f t="shared" si="2"/>
        <v xml:space="preserve"> </v>
      </c>
      <c r="AB23" s="815">
        <v>1786</v>
      </c>
      <c r="AC23" s="816" t="s">
        <v>289</v>
      </c>
      <c r="AD23" s="813" t="s">
        <v>49</v>
      </c>
      <c r="AE23" s="815" t="s">
        <v>278</v>
      </c>
    </row>
    <row r="24" spans="2:31" ht="15.75" customHeight="1" x14ac:dyDescent="0.3">
      <c r="B24" s="461" t="s">
        <v>91</v>
      </c>
      <c r="C24" s="1105">
        <v>1798</v>
      </c>
      <c r="D24" s="809" t="s">
        <v>258</v>
      </c>
      <c r="E24" s="702" t="s">
        <v>41</v>
      </c>
      <c r="F24" s="858" t="s">
        <v>6</v>
      </c>
      <c r="G24" s="643">
        <f t="shared" si="3"/>
        <v>2</v>
      </c>
      <c r="H24" s="238">
        <v>8</v>
      </c>
      <c r="I24" s="238">
        <v>8</v>
      </c>
      <c r="J24" s="238">
        <v>9</v>
      </c>
      <c r="K24" s="238">
        <v>5</v>
      </c>
      <c r="L24" s="238">
        <v>0</v>
      </c>
      <c r="M24" s="313">
        <v>0</v>
      </c>
      <c r="N24" s="313">
        <v>0</v>
      </c>
      <c r="O24" s="713">
        <v>0</v>
      </c>
      <c r="P24" s="1091">
        <f t="shared" si="0"/>
        <v>281</v>
      </c>
      <c r="Q24" s="1081">
        <f t="shared" si="1"/>
        <v>30</v>
      </c>
      <c r="R24" s="80"/>
      <c r="S24" s="51"/>
      <c r="T24" s="57" t="str">
        <f t="shared" si="4"/>
        <v/>
      </c>
      <c r="U24" s="378" t="str">
        <f t="shared" si="2"/>
        <v xml:space="preserve"> </v>
      </c>
      <c r="AB24" s="813">
        <v>1225</v>
      </c>
      <c r="AC24" s="814" t="s">
        <v>290</v>
      </c>
      <c r="AD24" s="813" t="s">
        <v>49</v>
      </c>
      <c r="AE24" s="813" t="s">
        <v>278</v>
      </c>
    </row>
    <row r="25" spans="2:31" ht="15.75" customHeight="1" x14ac:dyDescent="0.35">
      <c r="B25" s="461" t="s">
        <v>91</v>
      </c>
      <c r="C25" s="1056">
        <v>1256</v>
      </c>
      <c r="D25" s="860" t="s">
        <v>389</v>
      </c>
      <c r="E25" s="702" t="s">
        <v>281</v>
      </c>
      <c r="F25" s="858" t="s">
        <v>6</v>
      </c>
      <c r="G25" s="643">
        <f t="shared" si="3"/>
        <v>2</v>
      </c>
      <c r="H25" s="238">
        <v>6</v>
      </c>
      <c r="I25" s="238">
        <v>8</v>
      </c>
      <c r="J25" s="238">
        <v>13</v>
      </c>
      <c r="K25" s="238">
        <v>2</v>
      </c>
      <c r="L25" s="238">
        <v>1</v>
      </c>
      <c r="M25" s="313">
        <v>0</v>
      </c>
      <c r="N25" s="313">
        <v>0</v>
      </c>
      <c r="O25" s="713">
        <v>0</v>
      </c>
      <c r="P25" s="1091">
        <f t="shared" si="0"/>
        <v>280</v>
      </c>
      <c r="Q25" s="1081">
        <f t="shared" si="1"/>
        <v>30</v>
      </c>
      <c r="R25" s="81"/>
      <c r="S25" s="51"/>
      <c r="T25" s="57" t="str">
        <f>IF(S25="yes","M","")</f>
        <v/>
      </c>
      <c r="U25" s="378" t="str">
        <f>IF(P25=0," ",IF(Q25&lt;&gt;30,"ERROR!"," "))</f>
        <v xml:space="preserve"> </v>
      </c>
      <c r="AB25" s="813"/>
      <c r="AC25" s="814"/>
      <c r="AD25" s="813"/>
      <c r="AE25" s="813"/>
    </row>
    <row r="26" spans="2:31" ht="15.75" customHeight="1" x14ac:dyDescent="0.3">
      <c r="B26" s="461" t="s">
        <v>91</v>
      </c>
      <c r="C26" s="1105">
        <v>2105</v>
      </c>
      <c r="D26" s="809" t="s">
        <v>308</v>
      </c>
      <c r="E26" s="702" t="s">
        <v>48</v>
      </c>
      <c r="F26" s="858" t="s">
        <v>6</v>
      </c>
      <c r="G26" s="643">
        <f t="shared" si="3"/>
        <v>2</v>
      </c>
      <c r="H26" s="238">
        <v>5</v>
      </c>
      <c r="I26" s="238">
        <v>5</v>
      </c>
      <c r="J26" s="238">
        <v>17</v>
      </c>
      <c r="K26" s="238">
        <v>3</v>
      </c>
      <c r="L26" s="238">
        <v>0</v>
      </c>
      <c r="M26" s="313">
        <v>0</v>
      </c>
      <c r="N26" s="313">
        <v>0</v>
      </c>
      <c r="O26" s="713">
        <v>0</v>
      </c>
      <c r="P26" s="1091">
        <f t="shared" si="0"/>
        <v>277</v>
      </c>
      <c r="Q26" s="1081">
        <f t="shared" si="1"/>
        <v>30</v>
      </c>
      <c r="R26" s="80"/>
      <c r="S26" s="51"/>
      <c r="T26" s="57"/>
      <c r="U26" s="378"/>
      <c r="AB26" s="813"/>
      <c r="AC26" s="814"/>
      <c r="AD26" s="813"/>
      <c r="AE26" s="813"/>
    </row>
    <row r="27" spans="2:31" ht="15.75" customHeight="1" x14ac:dyDescent="0.35">
      <c r="B27" s="461" t="s">
        <v>91</v>
      </c>
      <c r="C27" s="1056">
        <v>641</v>
      </c>
      <c r="D27" s="860" t="s">
        <v>325</v>
      </c>
      <c r="E27" s="859" t="s">
        <v>49</v>
      </c>
      <c r="F27" s="858" t="s">
        <v>6</v>
      </c>
      <c r="G27" s="643">
        <f t="shared" si="3"/>
        <v>2</v>
      </c>
      <c r="H27" s="238">
        <v>1</v>
      </c>
      <c r="I27" s="238">
        <v>15</v>
      </c>
      <c r="J27" s="238">
        <v>5</v>
      </c>
      <c r="K27" s="238">
        <v>5</v>
      </c>
      <c r="L27" s="238">
        <v>3</v>
      </c>
      <c r="M27" s="313">
        <v>1</v>
      </c>
      <c r="N27" s="313">
        <v>0</v>
      </c>
      <c r="O27" s="713">
        <v>0</v>
      </c>
      <c r="P27" s="1091">
        <f t="shared" si="0"/>
        <v>272</v>
      </c>
      <c r="Q27" s="1081">
        <f t="shared" si="1"/>
        <v>30</v>
      </c>
      <c r="R27" s="80"/>
      <c r="S27" s="51"/>
      <c r="T27" s="57"/>
      <c r="U27" s="378"/>
      <c r="AB27" s="815"/>
      <c r="AC27" s="816"/>
      <c r="AD27" s="815"/>
      <c r="AE27" s="815"/>
    </row>
    <row r="28" spans="2:31" ht="15.75" customHeight="1" x14ac:dyDescent="0.35">
      <c r="B28" s="461" t="s">
        <v>91</v>
      </c>
      <c r="C28" s="811">
        <v>1618</v>
      </c>
      <c r="D28" s="808" t="s">
        <v>307</v>
      </c>
      <c r="E28" s="702" t="s">
        <v>48</v>
      </c>
      <c r="F28" s="858" t="s">
        <v>6</v>
      </c>
      <c r="G28" s="643">
        <f t="shared" si="3"/>
        <v>2</v>
      </c>
      <c r="H28" s="238">
        <v>1</v>
      </c>
      <c r="I28" s="238">
        <v>8</v>
      </c>
      <c r="J28" s="238">
        <v>13</v>
      </c>
      <c r="K28" s="238">
        <v>4</v>
      </c>
      <c r="L28" s="238">
        <v>2</v>
      </c>
      <c r="M28" s="313">
        <v>0</v>
      </c>
      <c r="N28" s="313">
        <v>0</v>
      </c>
      <c r="O28" s="713">
        <v>2</v>
      </c>
      <c r="P28" s="1091">
        <f t="shared" si="0"/>
        <v>253</v>
      </c>
      <c r="Q28" s="1081">
        <f t="shared" si="1"/>
        <v>30</v>
      </c>
      <c r="R28" s="80"/>
      <c r="S28" s="51"/>
      <c r="T28" s="57" t="str">
        <f>IF(S28="yes","M","")</f>
        <v/>
      </c>
      <c r="U28" s="378" t="str">
        <f>IF(P28=0," ",IF(Q28&lt;&gt;30,"ERROR!"," "))</f>
        <v xml:space="preserve"> </v>
      </c>
      <c r="AB28" s="815">
        <v>1143</v>
      </c>
      <c r="AC28" s="816" t="s">
        <v>291</v>
      </c>
      <c r="AD28" s="815" t="s">
        <v>44</v>
      </c>
      <c r="AE28" s="815" t="s">
        <v>284</v>
      </c>
    </row>
    <row r="29" spans="2:31" ht="15.75" customHeight="1" x14ac:dyDescent="0.35">
      <c r="B29" s="461" t="s">
        <v>91</v>
      </c>
      <c r="C29" s="1056">
        <v>1767</v>
      </c>
      <c r="D29" s="860" t="s">
        <v>334</v>
      </c>
      <c r="E29" s="859" t="s">
        <v>53</v>
      </c>
      <c r="F29" s="858" t="s">
        <v>6</v>
      </c>
      <c r="G29" s="643">
        <f t="shared" si="3"/>
        <v>2</v>
      </c>
      <c r="H29" s="238">
        <v>1</v>
      </c>
      <c r="I29" s="238">
        <v>3</v>
      </c>
      <c r="J29" s="238">
        <v>14</v>
      </c>
      <c r="K29" s="238">
        <v>8</v>
      </c>
      <c r="L29" s="238">
        <v>2</v>
      </c>
      <c r="M29" s="313">
        <v>1</v>
      </c>
      <c r="N29" s="313">
        <v>0</v>
      </c>
      <c r="O29" s="713">
        <v>1</v>
      </c>
      <c r="P29" s="1091">
        <f t="shared" si="0"/>
        <v>250</v>
      </c>
      <c r="Q29" s="1081">
        <f t="shared" si="1"/>
        <v>30</v>
      </c>
      <c r="R29" s="80"/>
      <c r="S29" s="51"/>
      <c r="T29" s="57" t="str">
        <f t="shared" si="4"/>
        <v/>
      </c>
      <c r="U29" s="378" t="str">
        <f t="shared" si="2"/>
        <v xml:space="preserve"> </v>
      </c>
      <c r="AB29" s="813"/>
      <c r="AC29" s="814"/>
      <c r="AD29" s="815"/>
      <c r="AE29" s="813"/>
    </row>
    <row r="30" spans="2:31" ht="15.75" customHeight="1" thickBot="1" x14ac:dyDescent="0.35">
      <c r="B30" s="461" t="s">
        <v>91</v>
      </c>
      <c r="C30" s="825">
        <v>1314</v>
      </c>
      <c r="D30" s="810" t="s">
        <v>332</v>
      </c>
      <c r="E30" s="1094" t="s">
        <v>44</v>
      </c>
      <c r="F30" s="1060" t="s">
        <v>6</v>
      </c>
      <c r="G30" s="642">
        <v>2</v>
      </c>
      <c r="H30" s="1095">
        <v>1</v>
      </c>
      <c r="I30" s="1095">
        <v>10</v>
      </c>
      <c r="J30" s="1095">
        <v>12</v>
      </c>
      <c r="K30" s="1095">
        <v>2</v>
      </c>
      <c r="L30" s="1095">
        <v>0</v>
      </c>
      <c r="M30" s="1096">
        <v>0</v>
      </c>
      <c r="N30" s="1096">
        <v>0</v>
      </c>
      <c r="O30" s="1097">
        <v>5</v>
      </c>
      <c r="P30" s="1098">
        <f t="shared" si="0"/>
        <v>234</v>
      </c>
      <c r="Q30" s="1081">
        <f t="shared" si="1"/>
        <v>30</v>
      </c>
      <c r="R30" s="80"/>
      <c r="S30" s="58"/>
      <c r="T30" s="193" t="str">
        <f>IF(S30="yes","G","")</f>
        <v/>
      </c>
      <c r="U30" s="398" t="str">
        <f>IF(P30=0," ",IF(Q30&lt;&gt;30,"ERROR!"," "))</f>
        <v xml:space="preserve"> </v>
      </c>
      <c r="AB30" s="813">
        <v>1629</v>
      </c>
      <c r="AC30" s="814" t="s">
        <v>293</v>
      </c>
      <c r="AD30" s="813" t="s">
        <v>53</v>
      </c>
      <c r="AE30" s="813" t="s">
        <v>278</v>
      </c>
    </row>
    <row r="31" spans="2:31" ht="15.75" customHeight="1" x14ac:dyDescent="0.35">
      <c r="B31" s="461" t="s">
        <v>91</v>
      </c>
      <c r="C31" s="1076">
        <v>1267</v>
      </c>
      <c r="D31" s="1049" t="s">
        <v>387</v>
      </c>
      <c r="E31" s="1077" t="s">
        <v>53</v>
      </c>
      <c r="F31" s="1059" t="s">
        <v>7</v>
      </c>
      <c r="G31" s="639">
        <f t="shared" ref="G31:G45" si="5">VLOOKUP(F31,$Y$6:$Z$12,2,FALSE)</f>
        <v>1</v>
      </c>
      <c r="H31" s="1087">
        <v>3</v>
      </c>
      <c r="I31" s="1087">
        <v>13</v>
      </c>
      <c r="J31" s="1087">
        <v>11</v>
      </c>
      <c r="K31" s="1087">
        <v>3</v>
      </c>
      <c r="L31" s="1087">
        <v>0</v>
      </c>
      <c r="M31" s="1088">
        <v>0</v>
      </c>
      <c r="N31" s="1088">
        <v>0</v>
      </c>
      <c r="O31" s="1089">
        <v>0</v>
      </c>
      <c r="P31" s="1090">
        <f t="shared" si="0"/>
        <v>283</v>
      </c>
      <c r="Q31" s="1081">
        <f t="shared" si="1"/>
        <v>30</v>
      </c>
      <c r="R31" s="80"/>
      <c r="S31" s="51"/>
      <c r="T31" s="57"/>
      <c r="U31" s="378"/>
      <c r="AB31" s="815"/>
      <c r="AC31" s="816"/>
      <c r="AD31" s="813"/>
      <c r="AE31" s="815"/>
    </row>
    <row r="32" spans="2:31" ht="15.75" customHeight="1" x14ac:dyDescent="0.3">
      <c r="B32" s="461" t="s">
        <v>91</v>
      </c>
      <c r="C32" s="811">
        <v>1143</v>
      </c>
      <c r="D32" s="808" t="s">
        <v>244</v>
      </c>
      <c r="E32" s="702" t="s">
        <v>44</v>
      </c>
      <c r="F32" s="858" t="s">
        <v>7</v>
      </c>
      <c r="G32" s="643">
        <f t="shared" si="5"/>
        <v>1</v>
      </c>
      <c r="H32" s="238">
        <v>4</v>
      </c>
      <c r="I32" s="238">
        <v>10</v>
      </c>
      <c r="J32" s="238">
        <v>12</v>
      </c>
      <c r="K32" s="238">
        <v>4</v>
      </c>
      <c r="L32" s="238">
        <v>0</v>
      </c>
      <c r="M32" s="313">
        <v>0</v>
      </c>
      <c r="N32" s="313">
        <v>0</v>
      </c>
      <c r="O32" s="713">
        <v>0</v>
      </c>
      <c r="P32" s="1091">
        <f t="shared" si="0"/>
        <v>280</v>
      </c>
      <c r="Q32" s="1081">
        <f t="shared" si="1"/>
        <v>30</v>
      </c>
      <c r="R32" s="81"/>
      <c r="S32" s="51"/>
      <c r="T32" s="57" t="str">
        <f t="shared" si="4"/>
        <v/>
      </c>
      <c r="U32" s="378" t="str">
        <f t="shared" si="2"/>
        <v xml:space="preserve"> </v>
      </c>
      <c r="AB32" s="813"/>
      <c r="AC32" s="814"/>
      <c r="AD32" s="813"/>
      <c r="AE32" s="813"/>
    </row>
    <row r="33" spans="2:31" ht="15.75" customHeight="1" x14ac:dyDescent="0.3">
      <c r="B33" s="461" t="s">
        <v>91</v>
      </c>
      <c r="C33" s="811">
        <v>1799</v>
      </c>
      <c r="D33" s="808" t="s">
        <v>259</v>
      </c>
      <c r="E33" s="702" t="s">
        <v>53</v>
      </c>
      <c r="F33" s="858" t="s">
        <v>7</v>
      </c>
      <c r="G33" s="643">
        <f t="shared" si="5"/>
        <v>1</v>
      </c>
      <c r="H33" s="238">
        <v>4</v>
      </c>
      <c r="I33" s="238">
        <v>10</v>
      </c>
      <c r="J33" s="238">
        <v>11</v>
      </c>
      <c r="K33" s="238">
        <v>5</v>
      </c>
      <c r="L33" s="238">
        <v>0</v>
      </c>
      <c r="M33" s="313">
        <v>0</v>
      </c>
      <c r="N33" s="313">
        <v>0</v>
      </c>
      <c r="O33" s="713">
        <v>0</v>
      </c>
      <c r="P33" s="1091">
        <f t="shared" si="0"/>
        <v>279</v>
      </c>
      <c r="Q33" s="1081">
        <f t="shared" si="1"/>
        <v>30</v>
      </c>
      <c r="R33" s="81"/>
      <c r="S33" s="51"/>
      <c r="T33" s="517" t="str">
        <f t="shared" si="4"/>
        <v/>
      </c>
      <c r="U33" s="378" t="str">
        <f t="shared" si="2"/>
        <v xml:space="preserve"> </v>
      </c>
      <c r="AB33" s="813">
        <v>2040</v>
      </c>
      <c r="AC33" s="814" t="s">
        <v>321</v>
      </c>
      <c r="AD33" s="813" t="s">
        <v>53</v>
      </c>
      <c r="AE33" s="813" t="s">
        <v>284</v>
      </c>
    </row>
    <row r="34" spans="2:31" ht="15.75" customHeight="1" x14ac:dyDescent="0.35">
      <c r="B34" s="461" t="s">
        <v>91</v>
      </c>
      <c r="C34" s="1056">
        <v>1170</v>
      </c>
      <c r="D34" s="860" t="s">
        <v>360</v>
      </c>
      <c r="E34" s="859" t="s">
        <v>53</v>
      </c>
      <c r="F34" s="858" t="s">
        <v>7</v>
      </c>
      <c r="G34" s="643">
        <f t="shared" si="5"/>
        <v>1</v>
      </c>
      <c r="H34" s="238">
        <v>4</v>
      </c>
      <c r="I34" s="238">
        <v>6</v>
      </c>
      <c r="J34" s="238">
        <v>16</v>
      </c>
      <c r="K34" s="238">
        <v>2</v>
      </c>
      <c r="L34" s="238">
        <v>1</v>
      </c>
      <c r="M34" s="313">
        <v>0</v>
      </c>
      <c r="N34" s="313">
        <v>1</v>
      </c>
      <c r="O34" s="713">
        <v>0</v>
      </c>
      <c r="P34" s="1091">
        <f t="shared" si="0"/>
        <v>272</v>
      </c>
      <c r="Q34" s="1081">
        <f t="shared" si="1"/>
        <v>30</v>
      </c>
      <c r="R34" s="81"/>
      <c r="S34" s="51"/>
      <c r="T34" s="57" t="str">
        <f t="shared" si="4"/>
        <v/>
      </c>
      <c r="U34" s="378" t="str">
        <f t="shared" si="2"/>
        <v xml:space="preserve"> </v>
      </c>
      <c r="AB34" s="813">
        <v>1628</v>
      </c>
      <c r="AC34" s="814" t="s">
        <v>294</v>
      </c>
      <c r="AD34" s="813" t="s">
        <v>53</v>
      </c>
      <c r="AE34" s="813" t="s">
        <v>278</v>
      </c>
    </row>
    <row r="35" spans="2:31" ht="15.75" customHeight="1" x14ac:dyDescent="0.3">
      <c r="B35" s="461" t="s">
        <v>91</v>
      </c>
      <c r="C35" s="811">
        <v>1118</v>
      </c>
      <c r="D35" s="808" t="s">
        <v>228</v>
      </c>
      <c r="E35" s="702" t="s">
        <v>48</v>
      </c>
      <c r="F35" s="858" t="s">
        <v>7</v>
      </c>
      <c r="G35" s="643">
        <f t="shared" si="5"/>
        <v>1</v>
      </c>
      <c r="H35" s="238">
        <v>2</v>
      </c>
      <c r="I35" s="238">
        <v>11</v>
      </c>
      <c r="J35" s="238">
        <v>8</v>
      </c>
      <c r="K35" s="238">
        <v>7</v>
      </c>
      <c r="L35" s="238">
        <v>2</v>
      </c>
      <c r="M35" s="313">
        <v>0</v>
      </c>
      <c r="N35" s="313">
        <v>0</v>
      </c>
      <c r="O35" s="713">
        <v>0</v>
      </c>
      <c r="P35" s="1091">
        <f t="shared" si="0"/>
        <v>272</v>
      </c>
      <c r="Q35" s="1081">
        <f t="shared" si="1"/>
        <v>30</v>
      </c>
      <c r="R35" s="81"/>
      <c r="S35" s="51"/>
      <c r="T35" s="57"/>
      <c r="U35" s="378"/>
      <c r="AB35" s="815"/>
      <c r="AC35" s="816"/>
      <c r="AD35" s="813"/>
      <c r="AE35" s="815"/>
    </row>
    <row r="36" spans="2:31" ht="15.75" customHeight="1" x14ac:dyDescent="0.3">
      <c r="B36" s="461" t="s">
        <v>91</v>
      </c>
      <c r="C36" s="1105">
        <v>1853</v>
      </c>
      <c r="D36" s="809" t="s">
        <v>254</v>
      </c>
      <c r="E36" s="702" t="s">
        <v>53</v>
      </c>
      <c r="F36" s="858" t="s">
        <v>7</v>
      </c>
      <c r="G36" s="643">
        <f t="shared" si="5"/>
        <v>1</v>
      </c>
      <c r="H36" s="238">
        <v>5</v>
      </c>
      <c r="I36" s="238">
        <v>9</v>
      </c>
      <c r="J36" s="238">
        <v>9</v>
      </c>
      <c r="K36" s="238">
        <v>2</v>
      </c>
      <c r="L36" s="238">
        <v>3</v>
      </c>
      <c r="M36" s="313">
        <v>2</v>
      </c>
      <c r="N36" s="313">
        <v>0</v>
      </c>
      <c r="O36" s="713">
        <v>0</v>
      </c>
      <c r="P36" s="1091">
        <f t="shared" si="0"/>
        <v>270</v>
      </c>
      <c r="Q36" s="1081">
        <f t="shared" si="1"/>
        <v>30</v>
      </c>
      <c r="R36" s="81"/>
      <c r="S36" s="51"/>
      <c r="T36" s="57" t="str">
        <f t="shared" si="4"/>
        <v/>
      </c>
      <c r="U36" s="378" t="str">
        <f t="shared" si="2"/>
        <v xml:space="preserve"> </v>
      </c>
      <c r="AB36" s="813"/>
      <c r="AC36" s="814"/>
      <c r="AD36" s="813"/>
      <c r="AE36" s="813"/>
    </row>
    <row r="37" spans="2:31" ht="15.75" customHeight="1" thickBot="1" x14ac:dyDescent="0.35">
      <c r="B37" s="461" t="s">
        <v>91</v>
      </c>
      <c r="C37" s="865">
        <v>1921</v>
      </c>
      <c r="D37" s="810" t="s">
        <v>226</v>
      </c>
      <c r="E37" s="702" t="s">
        <v>43</v>
      </c>
      <c r="F37" s="702" t="s">
        <v>7</v>
      </c>
      <c r="G37" s="643">
        <f t="shared" si="5"/>
        <v>1</v>
      </c>
      <c r="H37" s="238">
        <v>1</v>
      </c>
      <c r="I37" s="238">
        <v>9</v>
      </c>
      <c r="J37" s="238">
        <v>11</v>
      </c>
      <c r="K37" s="238">
        <v>7</v>
      </c>
      <c r="L37" s="238">
        <v>2</v>
      </c>
      <c r="M37" s="313">
        <v>0</v>
      </c>
      <c r="N37" s="313">
        <v>0</v>
      </c>
      <c r="O37" s="713">
        <v>0</v>
      </c>
      <c r="P37" s="1091">
        <f t="shared" si="0"/>
        <v>269</v>
      </c>
      <c r="Q37" s="1081">
        <f t="shared" si="1"/>
        <v>30</v>
      </c>
      <c r="R37" s="80"/>
      <c r="S37" s="58"/>
      <c r="T37" s="59" t="str">
        <f t="shared" si="4"/>
        <v/>
      </c>
      <c r="U37" s="398" t="str">
        <f>IF(P37=0," ",IF(Q37&lt;&gt;30,"ERROR!"," "))</f>
        <v xml:space="preserve"> </v>
      </c>
      <c r="AB37" s="813"/>
      <c r="AC37" s="814"/>
      <c r="AD37" s="813"/>
      <c r="AE37" s="813"/>
    </row>
    <row r="38" spans="2:31" ht="15.75" customHeight="1" x14ac:dyDescent="0.3">
      <c r="B38" s="461" t="s">
        <v>91</v>
      </c>
      <c r="C38" s="811">
        <v>2578</v>
      </c>
      <c r="D38" s="808" t="s">
        <v>363</v>
      </c>
      <c r="E38" s="702" t="s">
        <v>48</v>
      </c>
      <c r="F38" s="858" t="s">
        <v>7</v>
      </c>
      <c r="G38" s="643">
        <f t="shared" si="5"/>
        <v>1</v>
      </c>
      <c r="H38" s="238">
        <v>4</v>
      </c>
      <c r="I38" s="238">
        <v>4</v>
      </c>
      <c r="J38" s="238">
        <v>13</v>
      </c>
      <c r="K38" s="238">
        <v>8</v>
      </c>
      <c r="L38" s="238">
        <v>1</v>
      </c>
      <c r="M38" s="313">
        <v>0</v>
      </c>
      <c r="N38" s="313">
        <v>0</v>
      </c>
      <c r="O38" s="713">
        <v>0</v>
      </c>
      <c r="P38" s="1091">
        <f t="shared" ref="P38:P63" si="6">(H38*10)+(I38*10)+(J38*9)+(K38*8)+(L38*7)+(M38*6)+(N38*5)</f>
        <v>268</v>
      </c>
      <c r="Q38" s="1081">
        <f t="shared" ref="Q38:Q63" si="7">SUM(H38:O38)</f>
        <v>30</v>
      </c>
      <c r="R38" s="80"/>
      <c r="S38" s="58"/>
      <c r="T38" s="59" t="str">
        <f t="shared" si="4"/>
        <v/>
      </c>
      <c r="U38" s="398" t="str">
        <f>IF(P38=0," ",IF(Q38&lt;&gt;30,"ERROR!"," "))</f>
        <v xml:space="preserve"> </v>
      </c>
      <c r="AB38" s="815"/>
      <c r="AC38" s="816"/>
      <c r="AD38" s="813"/>
      <c r="AE38" s="815"/>
    </row>
    <row r="39" spans="2:31" ht="15.75" customHeight="1" thickBot="1" x14ac:dyDescent="0.4">
      <c r="B39" s="461" t="s">
        <v>91</v>
      </c>
      <c r="C39" s="811">
        <v>1629</v>
      </c>
      <c r="D39" s="808" t="s">
        <v>333</v>
      </c>
      <c r="E39" s="702" t="s">
        <v>53</v>
      </c>
      <c r="F39" s="858" t="s">
        <v>7</v>
      </c>
      <c r="G39" s="643">
        <f t="shared" si="5"/>
        <v>1</v>
      </c>
      <c r="H39" s="238">
        <v>3</v>
      </c>
      <c r="I39" s="238">
        <v>4</v>
      </c>
      <c r="J39" s="238">
        <v>14</v>
      </c>
      <c r="K39" s="238">
        <v>8</v>
      </c>
      <c r="L39" s="238">
        <v>1</v>
      </c>
      <c r="M39" s="313">
        <v>0</v>
      </c>
      <c r="N39" s="313">
        <v>0</v>
      </c>
      <c r="O39" s="713">
        <v>0</v>
      </c>
      <c r="P39" s="1091">
        <f t="shared" si="6"/>
        <v>267</v>
      </c>
      <c r="Q39" s="1081">
        <f t="shared" si="7"/>
        <v>30</v>
      </c>
      <c r="R39" s="81"/>
      <c r="S39" s="51"/>
      <c r="T39" s="57" t="str">
        <f t="shared" si="4"/>
        <v/>
      </c>
      <c r="U39" s="378" t="str">
        <f>IF(P39=0," ",IF(Q39&lt;&gt;30,"ERROR!"," "))</f>
        <v xml:space="preserve"> </v>
      </c>
      <c r="AB39" s="815"/>
      <c r="AC39" s="816"/>
      <c r="AD39" s="815"/>
      <c r="AE39" s="815"/>
    </row>
    <row r="40" spans="2:31" ht="15.75" customHeight="1" x14ac:dyDescent="0.35">
      <c r="B40" s="461" t="s">
        <v>91</v>
      </c>
      <c r="C40" s="1056">
        <v>1225</v>
      </c>
      <c r="D40" s="817" t="s">
        <v>242</v>
      </c>
      <c r="E40" s="859" t="s">
        <v>49</v>
      </c>
      <c r="F40" s="858" t="s">
        <v>7</v>
      </c>
      <c r="G40" s="643">
        <f t="shared" si="5"/>
        <v>1</v>
      </c>
      <c r="H40" s="238">
        <v>3</v>
      </c>
      <c r="I40" s="238">
        <v>7</v>
      </c>
      <c r="J40" s="238">
        <v>10</v>
      </c>
      <c r="K40" s="238">
        <v>7</v>
      </c>
      <c r="L40" s="238">
        <v>2</v>
      </c>
      <c r="M40" s="313">
        <v>1</v>
      </c>
      <c r="N40" s="313">
        <v>0</v>
      </c>
      <c r="O40" s="713">
        <v>0</v>
      </c>
      <c r="P40" s="1091">
        <f t="shared" si="6"/>
        <v>266</v>
      </c>
      <c r="Q40" s="1081">
        <f t="shared" si="7"/>
        <v>30</v>
      </c>
      <c r="R40" s="170"/>
      <c r="S40" s="62"/>
      <c r="T40" s="194" t="str">
        <f t="shared" ref="T40:T50" si="8">IF(S40="yes","G","")</f>
        <v/>
      </c>
      <c r="U40" s="377" t="str">
        <f t="shared" si="2"/>
        <v xml:space="preserve"> </v>
      </c>
      <c r="AB40" s="815"/>
      <c r="AC40" s="816"/>
      <c r="AD40" s="813"/>
      <c r="AE40" s="815"/>
    </row>
    <row r="41" spans="2:31" ht="15.75" customHeight="1" x14ac:dyDescent="0.3">
      <c r="B41" s="461" t="s">
        <v>91</v>
      </c>
      <c r="C41" s="865">
        <v>2578</v>
      </c>
      <c r="D41" s="808" t="s">
        <v>354</v>
      </c>
      <c r="E41" s="702" t="s">
        <v>48</v>
      </c>
      <c r="F41" s="858" t="s">
        <v>7</v>
      </c>
      <c r="G41" s="643">
        <f t="shared" si="5"/>
        <v>1</v>
      </c>
      <c r="H41" s="238">
        <v>1</v>
      </c>
      <c r="I41" s="238">
        <v>7</v>
      </c>
      <c r="J41" s="238">
        <v>17</v>
      </c>
      <c r="K41" s="238">
        <v>0</v>
      </c>
      <c r="L41" s="238">
        <v>2</v>
      </c>
      <c r="M41" s="313">
        <v>3</v>
      </c>
      <c r="N41" s="313">
        <v>0</v>
      </c>
      <c r="O41" s="713">
        <v>0</v>
      </c>
      <c r="P41" s="1091">
        <f t="shared" si="6"/>
        <v>265</v>
      </c>
      <c r="Q41" s="1081">
        <f t="shared" si="7"/>
        <v>30</v>
      </c>
      <c r="R41" s="170"/>
      <c r="S41" s="51"/>
      <c r="T41" s="192" t="str">
        <f t="shared" si="8"/>
        <v/>
      </c>
      <c r="U41" s="378" t="str">
        <f t="shared" si="2"/>
        <v xml:space="preserve"> </v>
      </c>
      <c r="AB41" s="813"/>
      <c r="AC41" s="814"/>
      <c r="AD41" s="813"/>
      <c r="AE41" s="813"/>
    </row>
    <row r="42" spans="2:31" ht="15.75" customHeight="1" x14ac:dyDescent="0.35">
      <c r="B42" s="461" t="s">
        <v>91</v>
      </c>
      <c r="C42" s="1056">
        <v>1957</v>
      </c>
      <c r="D42" s="860" t="s">
        <v>371</v>
      </c>
      <c r="E42" s="859" t="s">
        <v>48</v>
      </c>
      <c r="F42" s="858" t="s">
        <v>7</v>
      </c>
      <c r="G42" s="643">
        <f t="shared" si="5"/>
        <v>1</v>
      </c>
      <c r="H42" s="238">
        <v>2</v>
      </c>
      <c r="I42" s="238">
        <v>8</v>
      </c>
      <c r="J42" s="238">
        <v>8</v>
      </c>
      <c r="K42" s="238">
        <v>7</v>
      </c>
      <c r="L42" s="238">
        <v>5</v>
      </c>
      <c r="M42" s="313">
        <v>0</v>
      </c>
      <c r="N42" s="313">
        <v>0</v>
      </c>
      <c r="O42" s="713">
        <v>0</v>
      </c>
      <c r="P42" s="1091">
        <f t="shared" si="6"/>
        <v>263</v>
      </c>
      <c r="Q42" s="1081">
        <f t="shared" si="7"/>
        <v>30</v>
      </c>
      <c r="R42" s="81"/>
      <c r="S42" s="51"/>
      <c r="T42" s="192" t="str">
        <f>IF(S42="yes","G","")</f>
        <v/>
      </c>
      <c r="U42" s="378" t="str">
        <f>IF(P42=0," ",IF(Q42&lt;&gt;30,"ERROR!"," "))</f>
        <v xml:space="preserve"> </v>
      </c>
      <c r="AB42" s="813"/>
      <c r="AC42" s="814"/>
      <c r="AD42" s="813"/>
      <c r="AE42" s="813"/>
    </row>
    <row r="43" spans="2:31" ht="15.75" customHeight="1" x14ac:dyDescent="0.3">
      <c r="B43" s="461" t="s">
        <v>91</v>
      </c>
      <c r="C43" s="811">
        <v>1264</v>
      </c>
      <c r="D43" s="808" t="s">
        <v>243</v>
      </c>
      <c r="E43" s="702" t="s">
        <v>41</v>
      </c>
      <c r="F43" s="858" t="s">
        <v>7</v>
      </c>
      <c r="G43" s="643">
        <f t="shared" si="5"/>
        <v>1</v>
      </c>
      <c r="H43" s="238">
        <v>2</v>
      </c>
      <c r="I43" s="238">
        <v>8</v>
      </c>
      <c r="J43" s="238">
        <v>9</v>
      </c>
      <c r="K43" s="238">
        <v>7</v>
      </c>
      <c r="L43" s="238">
        <v>2</v>
      </c>
      <c r="M43" s="313">
        <v>2</v>
      </c>
      <c r="N43" s="313">
        <v>0</v>
      </c>
      <c r="O43" s="713">
        <v>0</v>
      </c>
      <c r="P43" s="1091">
        <f t="shared" si="6"/>
        <v>263</v>
      </c>
      <c r="Q43" s="1081">
        <f t="shared" si="7"/>
        <v>30</v>
      </c>
      <c r="R43" s="81"/>
      <c r="S43" s="51"/>
      <c r="T43" s="192" t="str">
        <f>IF(S43="yes","G","")</f>
        <v/>
      </c>
      <c r="U43" s="378" t="str">
        <f>IF(P43=0," ",IF(Q43&lt;&gt;30,"ERROR!"," "))</f>
        <v xml:space="preserve"> </v>
      </c>
      <c r="AB43" s="813"/>
      <c r="AC43" s="814"/>
      <c r="AD43" s="813"/>
      <c r="AE43" s="813"/>
    </row>
    <row r="44" spans="2:31" ht="15.75" customHeight="1" x14ac:dyDescent="0.35">
      <c r="B44" s="461" t="s">
        <v>91</v>
      </c>
      <c r="C44" s="811">
        <v>2040</v>
      </c>
      <c r="D44" s="808" t="s">
        <v>246</v>
      </c>
      <c r="E44" s="702" t="s">
        <v>53</v>
      </c>
      <c r="F44" s="858" t="s">
        <v>7</v>
      </c>
      <c r="G44" s="643">
        <f t="shared" si="5"/>
        <v>1</v>
      </c>
      <c r="H44" s="238">
        <v>2</v>
      </c>
      <c r="I44" s="238">
        <v>6</v>
      </c>
      <c r="J44" s="238">
        <v>9</v>
      </c>
      <c r="K44" s="238">
        <v>11</v>
      </c>
      <c r="L44" s="238">
        <v>1</v>
      </c>
      <c r="M44" s="313">
        <v>1</v>
      </c>
      <c r="N44" s="313">
        <v>0</v>
      </c>
      <c r="O44" s="713">
        <v>0</v>
      </c>
      <c r="P44" s="1091">
        <f t="shared" si="6"/>
        <v>262</v>
      </c>
      <c r="Q44" s="1081">
        <f t="shared" si="7"/>
        <v>30</v>
      </c>
      <c r="R44" s="80"/>
      <c r="S44" s="51"/>
      <c r="T44" s="192" t="str">
        <f t="shared" si="8"/>
        <v/>
      </c>
      <c r="U44" s="378" t="str">
        <f t="shared" si="2"/>
        <v xml:space="preserve"> </v>
      </c>
      <c r="AB44" s="815">
        <v>1207</v>
      </c>
      <c r="AC44" s="816" t="s">
        <v>326</v>
      </c>
      <c r="AD44" s="815" t="s">
        <v>49</v>
      </c>
      <c r="AE44" s="815" t="s">
        <v>278</v>
      </c>
    </row>
    <row r="45" spans="2:31" ht="15.75" customHeight="1" x14ac:dyDescent="0.3">
      <c r="B45" s="461" t="s">
        <v>91</v>
      </c>
      <c r="C45" s="811">
        <v>1291</v>
      </c>
      <c r="D45" s="808" t="s">
        <v>337</v>
      </c>
      <c r="E45" s="702" t="s">
        <v>41</v>
      </c>
      <c r="F45" s="858" t="s">
        <v>7</v>
      </c>
      <c r="G45" s="643">
        <f t="shared" si="5"/>
        <v>1</v>
      </c>
      <c r="H45" s="238">
        <v>3</v>
      </c>
      <c r="I45" s="238">
        <v>4</v>
      </c>
      <c r="J45" s="238">
        <v>11</v>
      </c>
      <c r="K45" s="238">
        <v>9</v>
      </c>
      <c r="L45" s="238">
        <v>2</v>
      </c>
      <c r="M45" s="313">
        <v>1</v>
      </c>
      <c r="N45" s="313">
        <v>0</v>
      </c>
      <c r="O45" s="713">
        <v>0</v>
      </c>
      <c r="P45" s="1091">
        <f t="shared" si="6"/>
        <v>261</v>
      </c>
      <c r="Q45" s="1081">
        <f t="shared" si="7"/>
        <v>30</v>
      </c>
      <c r="R45" s="81"/>
      <c r="S45" s="51"/>
      <c r="T45" s="192" t="str">
        <f t="shared" si="8"/>
        <v/>
      </c>
      <c r="U45" s="378" t="str">
        <f t="shared" si="2"/>
        <v xml:space="preserve"> </v>
      </c>
      <c r="AB45" s="813"/>
      <c r="AC45" s="814"/>
      <c r="AD45" s="813"/>
      <c r="AE45" s="813"/>
    </row>
    <row r="46" spans="2:31" ht="15.75" customHeight="1" x14ac:dyDescent="0.3">
      <c r="B46" s="461" t="s">
        <v>91</v>
      </c>
      <c r="C46" s="811">
        <v>2035</v>
      </c>
      <c r="D46" s="808" t="s">
        <v>340</v>
      </c>
      <c r="E46" s="702" t="s">
        <v>53</v>
      </c>
      <c r="F46" s="858" t="s">
        <v>7</v>
      </c>
      <c r="G46" s="643">
        <v>1</v>
      </c>
      <c r="H46" s="238">
        <v>4</v>
      </c>
      <c r="I46" s="238">
        <v>6</v>
      </c>
      <c r="J46" s="238">
        <v>10</v>
      </c>
      <c r="K46" s="238">
        <v>8</v>
      </c>
      <c r="L46" s="238">
        <v>0</v>
      </c>
      <c r="M46" s="313">
        <v>1</v>
      </c>
      <c r="N46" s="313">
        <v>0</v>
      </c>
      <c r="O46" s="713">
        <v>1</v>
      </c>
      <c r="P46" s="1091">
        <f t="shared" si="6"/>
        <v>260</v>
      </c>
      <c r="Q46" s="1081">
        <f t="shared" si="7"/>
        <v>30</v>
      </c>
      <c r="R46" s="80"/>
      <c r="S46" s="51"/>
      <c r="T46" s="192" t="str">
        <f t="shared" si="8"/>
        <v/>
      </c>
      <c r="U46" s="378" t="str">
        <f t="shared" si="2"/>
        <v xml:space="preserve"> </v>
      </c>
      <c r="AB46" s="813"/>
      <c r="AC46" s="814"/>
      <c r="AD46" s="813"/>
      <c r="AE46" s="813"/>
    </row>
    <row r="47" spans="2:31" ht="15.75" customHeight="1" x14ac:dyDescent="0.3">
      <c r="B47" s="461" t="s">
        <v>91</v>
      </c>
      <c r="C47" s="811">
        <v>1952</v>
      </c>
      <c r="D47" s="808" t="s">
        <v>336</v>
      </c>
      <c r="E47" s="702" t="s">
        <v>41</v>
      </c>
      <c r="F47" s="858" t="s">
        <v>7</v>
      </c>
      <c r="G47" s="643">
        <f t="shared" ref="G47:G58" si="9">VLOOKUP(F47,$Y$6:$Z$12,2,FALSE)</f>
        <v>1</v>
      </c>
      <c r="H47" s="238">
        <v>2</v>
      </c>
      <c r="I47" s="238">
        <v>6</v>
      </c>
      <c r="J47" s="238">
        <v>8</v>
      </c>
      <c r="K47" s="238">
        <v>7</v>
      </c>
      <c r="L47" s="238">
        <v>5</v>
      </c>
      <c r="M47" s="313">
        <v>2</v>
      </c>
      <c r="N47" s="313">
        <v>0</v>
      </c>
      <c r="O47" s="713">
        <v>0</v>
      </c>
      <c r="P47" s="1091">
        <f t="shared" si="6"/>
        <v>255</v>
      </c>
      <c r="Q47" s="1081">
        <f t="shared" si="7"/>
        <v>30</v>
      </c>
      <c r="R47" s="80"/>
      <c r="S47" s="51"/>
      <c r="T47" s="192" t="str">
        <f t="shared" si="8"/>
        <v/>
      </c>
      <c r="U47" s="378" t="str">
        <f t="shared" si="2"/>
        <v xml:space="preserve"> </v>
      </c>
      <c r="AB47" s="813">
        <v>1569</v>
      </c>
      <c r="AC47" s="814" t="s">
        <v>317</v>
      </c>
      <c r="AD47" s="815" t="s">
        <v>44</v>
      </c>
      <c r="AE47" s="813" t="s">
        <v>278</v>
      </c>
    </row>
    <row r="48" spans="2:31" ht="15.75" customHeight="1" x14ac:dyDescent="0.35">
      <c r="B48" s="461" t="s">
        <v>91</v>
      </c>
      <c r="C48" s="1056">
        <v>1956</v>
      </c>
      <c r="D48" s="860" t="s">
        <v>351</v>
      </c>
      <c r="E48" s="859" t="s">
        <v>48</v>
      </c>
      <c r="F48" s="858" t="s">
        <v>7</v>
      </c>
      <c r="G48" s="643">
        <f t="shared" si="9"/>
        <v>1</v>
      </c>
      <c r="H48" s="238">
        <v>3</v>
      </c>
      <c r="I48" s="238">
        <v>7</v>
      </c>
      <c r="J48" s="238">
        <v>6</v>
      </c>
      <c r="K48" s="238">
        <v>10</v>
      </c>
      <c r="L48" s="238">
        <v>2</v>
      </c>
      <c r="M48" s="313">
        <v>1</v>
      </c>
      <c r="N48" s="313">
        <v>0</v>
      </c>
      <c r="O48" s="713">
        <v>1</v>
      </c>
      <c r="P48" s="1091">
        <f t="shared" si="6"/>
        <v>254</v>
      </c>
      <c r="Q48" s="1081">
        <f t="shared" si="7"/>
        <v>30</v>
      </c>
      <c r="R48" s="80"/>
      <c r="S48" s="51"/>
      <c r="T48" s="192" t="str">
        <f t="shared" si="8"/>
        <v/>
      </c>
      <c r="U48" s="378" t="str">
        <f t="shared" si="2"/>
        <v xml:space="preserve"> </v>
      </c>
      <c r="AB48" s="813">
        <v>1264</v>
      </c>
      <c r="AC48" s="814" t="s">
        <v>309</v>
      </c>
      <c r="AD48" s="813" t="s">
        <v>310</v>
      </c>
      <c r="AE48" s="813" t="s">
        <v>278</v>
      </c>
    </row>
    <row r="49" spans="2:31" ht="15.75" customHeight="1" x14ac:dyDescent="0.35">
      <c r="B49" s="461" t="s">
        <v>91</v>
      </c>
      <c r="C49" s="1105">
        <v>1119</v>
      </c>
      <c r="D49" s="809" t="s">
        <v>392</v>
      </c>
      <c r="E49" s="702" t="s">
        <v>48</v>
      </c>
      <c r="F49" s="858" t="s">
        <v>7</v>
      </c>
      <c r="G49" s="643">
        <f t="shared" si="9"/>
        <v>1</v>
      </c>
      <c r="H49" s="238">
        <v>1</v>
      </c>
      <c r="I49" s="238">
        <v>9</v>
      </c>
      <c r="J49" s="238">
        <v>8</v>
      </c>
      <c r="K49" s="238">
        <v>6</v>
      </c>
      <c r="L49" s="238">
        <v>3</v>
      </c>
      <c r="M49" s="313">
        <v>2</v>
      </c>
      <c r="N49" s="313">
        <v>0</v>
      </c>
      <c r="O49" s="713">
        <v>1</v>
      </c>
      <c r="P49" s="1091">
        <f t="shared" si="6"/>
        <v>253</v>
      </c>
      <c r="Q49" s="1081">
        <f t="shared" si="7"/>
        <v>30</v>
      </c>
      <c r="R49" s="80"/>
      <c r="S49" s="51"/>
      <c r="T49" s="192" t="str">
        <f>IF(S49="yes","G","")</f>
        <v/>
      </c>
      <c r="U49" s="378" t="str">
        <f>IF(P49=0," ",IF(Q49&lt;&gt;30,"ERROR!"," "))</f>
        <v xml:space="preserve"> </v>
      </c>
      <c r="AB49" s="815"/>
      <c r="AC49" s="816"/>
      <c r="AD49" s="815"/>
      <c r="AE49" s="815"/>
    </row>
    <row r="50" spans="2:31" ht="15.75" customHeight="1" x14ac:dyDescent="0.35">
      <c r="B50" s="461" t="s">
        <v>91</v>
      </c>
      <c r="C50" s="1056">
        <v>2157</v>
      </c>
      <c r="D50" s="860" t="s">
        <v>377</v>
      </c>
      <c r="E50" s="859" t="s">
        <v>48</v>
      </c>
      <c r="F50" s="858" t="s">
        <v>7</v>
      </c>
      <c r="G50" s="643">
        <f t="shared" si="9"/>
        <v>1</v>
      </c>
      <c r="H50" s="238">
        <v>0</v>
      </c>
      <c r="I50" s="238">
        <v>5</v>
      </c>
      <c r="J50" s="238">
        <v>8</v>
      </c>
      <c r="K50" s="238">
        <v>12</v>
      </c>
      <c r="L50" s="238">
        <v>5</v>
      </c>
      <c r="M50" s="313">
        <v>0</v>
      </c>
      <c r="N50" s="313">
        <v>0</v>
      </c>
      <c r="O50" s="713">
        <v>0</v>
      </c>
      <c r="P50" s="1091">
        <f t="shared" si="6"/>
        <v>253</v>
      </c>
      <c r="Q50" s="1081">
        <f t="shared" si="7"/>
        <v>30</v>
      </c>
      <c r="R50" s="170"/>
      <c r="S50" s="51"/>
      <c r="T50" s="192" t="str">
        <f t="shared" si="8"/>
        <v/>
      </c>
      <c r="U50" s="378" t="str">
        <f t="shared" si="2"/>
        <v xml:space="preserve"> </v>
      </c>
      <c r="AB50" s="815">
        <v>517</v>
      </c>
      <c r="AC50" s="816" t="s">
        <v>320</v>
      </c>
      <c r="AD50" s="815" t="s">
        <v>49</v>
      </c>
      <c r="AE50" s="815" t="s">
        <v>278</v>
      </c>
    </row>
    <row r="51" spans="2:31" ht="15.75" customHeight="1" x14ac:dyDescent="0.3">
      <c r="B51" s="461" t="s">
        <v>91</v>
      </c>
      <c r="C51" s="811">
        <v>1823</v>
      </c>
      <c r="D51" s="808" t="s">
        <v>391</v>
      </c>
      <c r="E51" s="702" t="s">
        <v>48</v>
      </c>
      <c r="F51" s="858" t="s">
        <v>7</v>
      </c>
      <c r="G51" s="643">
        <f t="shared" si="9"/>
        <v>1</v>
      </c>
      <c r="H51" s="238">
        <v>0</v>
      </c>
      <c r="I51" s="238">
        <v>7</v>
      </c>
      <c r="J51" s="238">
        <v>11</v>
      </c>
      <c r="K51" s="238">
        <v>7</v>
      </c>
      <c r="L51" s="238">
        <v>2</v>
      </c>
      <c r="M51" s="313">
        <v>2</v>
      </c>
      <c r="N51" s="313">
        <v>0</v>
      </c>
      <c r="O51" s="713">
        <v>1</v>
      </c>
      <c r="P51" s="1091">
        <f t="shared" si="6"/>
        <v>251</v>
      </c>
      <c r="Q51" s="1081">
        <f t="shared" si="7"/>
        <v>30</v>
      </c>
      <c r="R51" s="170"/>
      <c r="S51" s="51"/>
      <c r="T51" s="192" t="str">
        <f t="shared" ref="T51:T56" si="10">IF(S51="yes","G","")</f>
        <v/>
      </c>
      <c r="U51" s="378" t="str">
        <f t="shared" ref="U51:U56" si="11">IF(P51=0," ",IF(Q51&lt;&gt;30,"ERROR!"," "))</f>
        <v xml:space="preserve"> </v>
      </c>
      <c r="AB51" s="815">
        <v>516</v>
      </c>
      <c r="AC51" s="816" t="s">
        <v>297</v>
      </c>
      <c r="AD51" s="813" t="s">
        <v>49</v>
      </c>
      <c r="AE51" s="815" t="s">
        <v>278</v>
      </c>
    </row>
    <row r="52" spans="2:31" ht="15.75" customHeight="1" x14ac:dyDescent="0.3">
      <c r="B52" s="461" t="s">
        <v>91</v>
      </c>
      <c r="C52" s="811">
        <v>1983</v>
      </c>
      <c r="D52" s="808" t="s">
        <v>236</v>
      </c>
      <c r="E52" s="702" t="s">
        <v>40</v>
      </c>
      <c r="F52" s="858" t="s">
        <v>7</v>
      </c>
      <c r="G52" s="643">
        <f t="shared" si="9"/>
        <v>1</v>
      </c>
      <c r="H52" s="238">
        <v>1</v>
      </c>
      <c r="I52" s="238">
        <v>5</v>
      </c>
      <c r="J52" s="238">
        <v>13</v>
      </c>
      <c r="K52" s="238">
        <v>3</v>
      </c>
      <c r="L52" s="238">
        <v>4</v>
      </c>
      <c r="M52" s="313">
        <v>2</v>
      </c>
      <c r="N52" s="313">
        <v>1</v>
      </c>
      <c r="O52" s="713">
        <v>1</v>
      </c>
      <c r="P52" s="1091">
        <f t="shared" si="6"/>
        <v>246</v>
      </c>
      <c r="Q52" s="1081">
        <f t="shared" si="7"/>
        <v>30</v>
      </c>
      <c r="R52" s="170"/>
      <c r="S52" s="58"/>
      <c r="T52" s="193" t="str">
        <f t="shared" si="10"/>
        <v/>
      </c>
      <c r="U52" s="398" t="str">
        <f t="shared" si="11"/>
        <v xml:space="preserve"> </v>
      </c>
      <c r="AB52" s="813"/>
      <c r="AC52" s="814"/>
      <c r="AD52" s="813"/>
      <c r="AE52" s="813"/>
    </row>
    <row r="53" spans="2:31" ht="15.75" customHeight="1" x14ac:dyDescent="0.35">
      <c r="B53" s="461" t="s">
        <v>91</v>
      </c>
      <c r="C53" s="1056">
        <v>2238</v>
      </c>
      <c r="D53" s="860" t="s">
        <v>390</v>
      </c>
      <c r="E53" s="859" t="s">
        <v>302</v>
      </c>
      <c r="F53" s="858" t="s">
        <v>7</v>
      </c>
      <c r="G53" s="643">
        <f t="shared" si="9"/>
        <v>1</v>
      </c>
      <c r="H53" s="238">
        <v>0</v>
      </c>
      <c r="I53" s="238">
        <v>6</v>
      </c>
      <c r="J53" s="238">
        <v>7</v>
      </c>
      <c r="K53" s="238">
        <v>11</v>
      </c>
      <c r="L53" s="238">
        <v>4</v>
      </c>
      <c r="M53" s="313">
        <v>1</v>
      </c>
      <c r="N53" s="313">
        <v>0</v>
      </c>
      <c r="O53" s="713">
        <v>1</v>
      </c>
      <c r="P53" s="1091">
        <f t="shared" si="6"/>
        <v>245</v>
      </c>
      <c r="Q53" s="1081">
        <f t="shared" si="7"/>
        <v>30</v>
      </c>
      <c r="R53" s="170"/>
      <c r="S53" s="58"/>
      <c r="T53" s="193" t="str">
        <f t="shared" si="10"/>
        <v/>
      </c>
      <c r="U53" s="398" t="str">
        <f t="shared" si="11"/>
        <v xml:space="preserve"> </v>
      </c>
      <c r="AB53" s="815">
        <v>3623</v>
      </c>
      <c r="AC53" s="816" t="s">
        <v>319</v>
      </c>
      <c r="AD53" s="815" t="s">
        <v>41</v>
      </c>
      <c r="AE53" s="815" t="s">
        <v>278</v>
      </c>
    </row>
    <row r="54" spans="2:31" ht="15.75" customHeight="1" x14ac:dyDescent="0.3">
      <c r="B54" s="461" t="s">
        <v>91</v>
      </c>
      <c r="C54" s="811">
        <v>1742</v>
      </c>
      <c r="D54" s="808" t="s">
        <v>327</v>
      </c>
      <c r="E54" s="702" t="s">
        <v>281</v>
      </c>
      <c r="F54" s="858" t="s">
        <v>7</v>
      </c>
      <c r="G54" s="643">
        <f t="shared" si="9"/>
        <v>1</v>
      </c>
      <c r="H54" s="238">
        <v>2</v>
      </c>
      <c r="I54" s="238">
        <v>6</v>
      </c>
      <c r="J54" s="238">
        <v>7</v>
      </c>
      <c r="K54" s="238">
        <v>8</v>
      </c>
      <c r="L54" s="238">
        <v>3</v>
      </c>
      <c r="M54" s="313">
        <v>1</v>
      </c>
      <c r="N54" s="313">
        <v>0</v>
      </c>
      <c r="O54" s="713">
        <v>3</v>
      </c>
      <c r="P54" s="1091">
        <f t="shared" si="6"/>
        <v>234</v>
      </c>
      <c r="Q54" s="1081">
        <f t="shared" si="7"/>
        <v>30</v>
      </c>
      <c r="R54" s="170"/>
      <c r="S54" s="58"/>
      <c r="T54" s="193" t="str">
        <f t="shared" si="10"/>
        <v/>
      </c>
      <c r="U54" s="398" t="str">
        <f t="shared" si="11"/>
        <v xml:space="preserve"> </v>
      </c>
      <c r="AB54" s="815"/>
      <c r="AC54" s="816"/>
      <c r="AD54" s="813"/>
      <c r="AE54" s="815"/>
    </row>
    <row r="55" spans="2:31" ht="15.75" customHeight="1" x14ac:dyDescent="0.3">
      <c r="B55" s="461" t="s">
        <v>91</v>
      </c>
      <c r="C55" s="811">
        <v>1982</v>
      </c>
      <c r="D55" s="808" t="s">
        <v>237</v>
      </c>
      <c r="E55" s="702" t="s">
        <v>40</v>
      </c>
      <c r="F55" s="858" t="s">
        <v>7</v>
      </c>
      <c r="G55" s="643">
        <f t="shared" si="9"/>
        <v>1</v>
      </c>
      <c r="H55" s="238">
        <v>0</v>
      </c>
      <c r="I55" s="238">
        <v>3</v>
      </c>
      <c r="J55" s="238">
        <v>10</v>
      </c>
      <c r="K55" s="238">
        <v>6</v>
      </c>
      <c r="L55" s="238">
        <v>7</v>
      </c>
      <c r="M55" s="313">
        <v>2</v>
      </c>
      <c r="N55" s="313">
        <v>0</v>
      </c>
      <c r="O55" s="713">
        <v>2</v>
      </c>
      <c r="P55" s="1091">
        <f t="shared" si="6"/>
        <v>229</v>
      </c>
      <c r="Q55" s="1081">
        <f t="shared" si="7"/>
        <v>30</v>
      </c>
      <c r="R55" s="170"/>
      <c r="S55" s="58"/>
      <c r="T55" s="193" t="str">
        <f t="shared" si="10"/>
        <v/>
      </c>
      <c r="U55" s="398" t="str">
        <f t="shared" si="11"/>
        <v xml:space="preserve"> </v>
      </c>
      <c r="AB55" s="813">
        <v>2035</v>
      </c>
      <c r="AC55" s="814" t="s">
        <v>322</v>
      </c>
      <c r="AD55" s="813" t="s">
        <v>53</v>
      </c>
      <c r="AE55" s="813" t="s">
        <v>278</v>
      </c>
    </row>
    <row r="56" spans="2:31" ht="15.75" customHeight="1" x14ac:dyDescent="0.35">
      <c r="B56" s="461" t="s">
        <v>91</v>
      </c>
      <c r="C56" s="811">
        <v>1687</v>
      </c>
      <c r="D56" s="809" t="s">
        <v>306</v>
      </c>
      <c r="E56" s="702" t="s">
        <v>48</v>
      </c>
      <c r="F56" s="858" t="s">
        <v>7</v>
      </c>
      <c r="G56" s="643">
        <f t="shared" si="9"/>
        <v>1</v>
      </c>
      <c r="H56" s="238">
        <v>3</v>
      </c>
      <c r="I56" s="238">
        <v>5</v>
      </c>
      <c r="J56" s="238">
        <v>7</v>
      </c>
      <c r="K56" s="238">
        <v>2</v>
      </c>
      <c r="L56" s="238">
        <v>2</v>
      </c>
      <c r="M56" s="313">
        <v>6</v>
      </c>
      <c r="N56" s="313">
        <v>2</v>
      </c>
      <c r="O56" s="713">
        <v>3</v>
      </c>
      <c r="P56" s="1091">
        <f t="shared" si="6"/>
        <v>219</v>
      </c>
      <c r="Q56" s="1081">
        <f t="shared" si="7"/>
        <v>30</v>
      </c>
      <c r="R56" s="81"/>
      <c r="S56" s="51"/>
      <c r="T56" s="192" t="str">
        <f t="shared" si="10"/>
        <v/>
      </c>
      <c r="U56" s="378" t="str">
        <f t="shared" si="11"/>
        <v xml:space="preserve"> </v>
      </c>
    </row>
    <row r="57" spans="2:31" ht="15.75" customHeight="1" x14ac:dyDescent="0.35">
      <c r="B57" s="461" t="s">
        <v>91</v>
      </c>
      <c r="C57" s="1056">
        <v>1810</v>
      </c>
      <c r="D57" s="860" t="s">
        <v>372</v>
      </c>
      <c r="E57" s="859" t="s">
        <v>48</v>
      </c>
      <c r="F57" s="858" t="s">
        <v>7</v>
      </c>
      <c r="G57" s="643">
        <f t="shared" si="9"/>
        <v>1</v>
      </c>
      <c r="H57" s="238">
        <v>1</v>
      </c>
      <c r="I57" s="238">
        <v>1</v>
      </c>
      <c r="J57" s="238">
        <v>10</v>
      </c>
      <c r="K57" s="238">
        <v>5</v>
      </c>
      <c r="L57" s="238">
        <v>9</v>
      </c>
      <c r="M57" s="313">
        <v>1</v>
      </c>
      <c r="N57" s="313">
        <v>0</v>
      </c>
      <c r="O57" s="713">
        <v>3</v>
      </c>
      <c r="P57" s="1091">
        <f t="shared" si="6"/>
        <v>219</v>
      </c>
      <c r="Q57" s="1081">
        <f t="shared" si="7"/>
        <v>30</v>
      </c>
      <c r="R57" s="95"/>
      <c r="S57" s="43"/>
      <c r="T57" s="63" t="str">
        <f t="shared" ref="T57:T63" si="12">IF(S57="yes","S","")</f>
        <v/>
      </c>
      <c r="U57" s="377" t="str">
        <f t="shared" si="2"/>
        <v xml:space="preserve"> </v>
      </c>
    </row>
    <row r="58" spans="2:31" ht="15.75" customHeight="1" x14ac:dyDescent="0.35">
      <c r="B58" s="461" t="s">
        <v>91</v>
      </c>
      <c r="C58" s="1056">
        <v>2009</v>
      </c>
      <c r="D58" s="1220" t="s">
        <v>383</v>
      </c>
      <c r="E58" s="859" t="s">
        <v>279</v>
      </c>
      <c r="F58" s="858" t="s">
        <v>7</v>
      </c>
      <c r="G58" s="643">
        <f t="shared" si="9"/>
        <v>1</v>
      </c>
      <c r="H58" s="238">
        <v>1</v>
      </c>
      <c r="I58" s="238">
        <v>2</v>
      </c>
      <c r="J58" s="238">
        <v>8</v>
      </c>
      <c r="K58" s="238">
        <v>8</v>
      </c>
      <c r="L58" s="238">
        <v>6</v>
      </c>
      <c r="M58" s="313">
        <v>1</v>
      </c>
      <c r="N58" s="313">
        <v>0</v>
      </c>
      <c r="O58" s="713">
        <v>4</v>
      </c>
      <c r="P58" s="1091">
        <f t="shared" si="6"/>
        <v>214</v>
      </c>
      <c r="Q58" s="1081">
        <f t="shared" si="7"/>
        <v>30</v>
      </c>
      <c r="R58" s="81"/>
      <c r="S58" s="134"/>
      <c r="T58" s="57" t="str">
        <f t="shared" si="12"/>
        <v/>
      </c>
      <c r="U58" s="378" t="str">
        <f t="shared" si="2"/>
        <v xml:space="preserve"> </v>
      </c>
    </row>
    <row r="59" spans="2:31" ht="15.75" customHeight="1" x14ac:dyDescent="0.35">
      <c r="B59" s="461" t="s">
        <v>91</v>
      </c>
      <c r="C59" s="1056">
        <v>1863</v>
      </c>
      <c r="D59" s="860" t="s">
        <v>356</v>
      </c>
      <c r="E59" s="859" t="s">
        <v>53</v>
      </c>
      <c r="F59" s="858" t="s">
        <v>7</v>
      </c>
      <c r="G59" s="643">
        <v>1</v>
      </c>
      <c r="H59" s="238">
        <v>0</v>
      </c>
      <c r="I59" s="238">
        <v>3</v>
      </c>
      <c r="J59" s="238">
        <v>9</v>
      </c>
      <c r="K59" s="238">
        <v>7</v>
      </c>
      <c r="L59" s="238">
        <v>5</v>
      </c>
      <c r="M59" s="313">
        <v>2</v>
      </c>
      <c r="N59" s="313">
        <v>0</v>
      </c>
      <c r="O59" s="713">
        <v>4</v>
      </c>
      <c r="P59" s="1091">
        <f t="shared" si="6"/>
        <v>214</v>
      </c>
      <c r="Q59" s="1081">
        <f t="shared" si="7"/>
        <v>30</v>
      </c>
      <c r="R59" s="95"/>
      <c r="S59" s="43"/>
      <c r="T59" s="63" t="str">
        <f t="shared" si="12"/>
        <v/>
      </c>
      <c r="U59" s="378" t="str">
        <f>IF(P59=0," ",IF(Q59&lt;&gt;30,"ERROR!"," "))</f>
        <v xml:space="preserve"> </v>
      </c>
    </row>
    <row r="60" spans="2:31" ht="15.75" customHeight="1" x14ac:dyDescent="0.35">
      <c r="B60" s="461" t="s">
        <v>91</v>
      </c>
      <c r="C60" s="811">
        <v>1615</v>
      </c>
      <c r="D60" s="808" t="s">
        <v>260</v>
      </c>
      <c r="E60" s="702" t="s">
        <v>49</v>
      </c>
      <c r="F60" s="858" t="s">
        <v>7</v>
      </c>
      <c r="G60" s="643">
        <f>VLOOKUP(F60,$Y$6:$Z$12,2,FALSE)</f>
        <v>1</v>
      </c>
      <c r="H60" s="238">
        <v>2</v>
      </c>
      <c r="I60" s="238">
        <v>5</v>
      </c>
      <c r="J60" s="238">
        <v>7</v>
      </c>
      <c r="K60" s="238">
        <v>3</v>
      </c>
      <c r="L60" s="238">
        <v>1</v>
      </c>
      <c r="M60" s="313">
        <v>8</v>
      </c>
      <c r="N60" s="313">
        <v>0</v>
      </c>
      <c r="O60" s="713">
        <v>4</v>
      </c>
      <c r="P60" s="1091">
        <f t="shared" si="6"/>
        <v>212</v>
      </c>
      <c r="Q60" s="1081">
        <f t="shared" si="7"/>
        <v>30</v>
      </c>
      <c r="R60" s="95"/>
      <c r="S60" s="43"/>
      <c r="T60" s="63" t="str">
        <f t="shared" si="12"/>
        <v/>
      </c>
      <c r="U60" s="378" t="str">
        <f t="shared" si="2"/>
        <v xml:space="preserve"> </v>
      </c>
    </row>
    <row r="61" spans="2:31" ht="15.75" customHeight="1" x14ac:dyDescent="0.35">
      <c r="B61" s="461" t="s">
        <v>91</v>
      </c>
      <c r="C61" s="1056">
        <v>1757</v>
      </c>
      <c r="D61" s="860" t="s">
        <v>379</v>
      </c>
      <c r="E61" s="859" t="s">
        <v>53</v>
      </c>
      <c r="F61" s="858" t="s">
        <v>7</v>
      </c>
      <c r="G61" s="643">
        <f>VLOOKUP(F61,$Y$6:$Z$12,2,FALSE)</f>
        <v>1</v>
      </c>
      <c r="H61" s="238">
        <v>0</v>
      </c>
      <c r="I61" s="238">
        <v>1</v>
      </c>
      <c r="J61" s="238">
        <v>9</v>
      </c>
      <c r="K61" s="238">
        <v>7</v>
      </c>
      <c r="L61" s="238">
        <v>6</v>
      </c>
      <c r="M61" s="313">
        <v>2</v>
      </c>
      <c r="N61" s="313">
        <v>0</v>
      </c>
      <c r="O61" s="713">
        <v>5</v>
      </c>
      <c r="P61" s="1091">
        <f t="shared" si="6"/>
        <v>201</v>
      </c>
      <c r="Q61" s="1081">
        <f t="shared" si="7"/>
        <v>30</v>
      </c>
      <c r="R61" s="95"/>
      <c r="S61" s="43"/>
      <c r="T61" s="63" t="str">
        <f t="shared" si="12"/>
        <v/>
      </c>
      <c r="U61" s="378" t="str">
        <f>IF(P61=0," ",IF(Q61&lt;&gt;30,"ERROR!"," "))</f>
        <v xml:space="preserve"> </v>
      </c>
    </row>
    <row r="62" spans="2:31" ht="15.75" customHeight="1" x14ac:dyDescent="0.35">
      <c r="B62" s="461" t="s">
        <v>91</v>
      </c>
      <c r="C62" s="811">
        <v>1984</v>
      </c>
      <c r="D62" s="808" t="s">
        <v>256</v>
      </c>
      <c r="E62" s="702" t="s">
        <v>40</v>
      </c>
      <c r="F62" s="858" t="s">
        <v>7</v>
      </c>
      <c r="G62" s="643">
        <f>VLOOKUP(F62,$Y$6:$Z$12,2,FALSE)</f>
        <v>1</v>
      </c>
      <c r="H62" s="238">
        <v>3</v>
      </c>
      <c r="I62" s="238">
        <v>1</v>
      </c>
      <c r="J62" s="238">
        <v>5</v>
      </c>
      <c r="K62" s="238">
        <v>8</v>
      </c>
      <c r="L62" s="238">
        <v>4</v>
      </c>
      <c r="M62" s="313">
        <v>1</v>
      </c>
      <c r="N62" s="313">
        <v>0</v>
      </c>
      <c r="O62" s="713">
        <v>8</v>
      </c>
      <c r="P62" s="1091">
        <f t="shared" si="6"/>
        <v>183</v>
      </c>
      <c r="Q62" s="1081">
        <f t="shared" si="7"/>
        <v>30</v>
      </c>
      <c r="R62" s="95"/>
      <c r="S62" s="43"/>
      <c r="T62" s="63" t="str">
        <f t="shared" si="12"/>
        <v/>
      </c>
      <c r="U62" s="378" t="str">
        <f t="shared" si="2"/>
        <v xml:space="preserve"> </v>
      </c>
    </row>
    <row r="63" spans="2:31" ht="15.75" customHeight="1" thickBot="1" x14ac:dyDescent="0.4">
      <c r="B63" s="461" t="s">
        <v>91</v>
      </c>
      <c r="C63" s="825">
        <v>1505</v>
      </c>
      <c r="D63" s="810" t="s">
        <v>328</v>
      </c>
      <c r="E63" s="1094" t="s">
        <v>281</v>
      </c>
      <c r="F63" s="1060" t="s">
        <v>7</v>
      </c>
      <c r="G63" s="642">
        <f>VLOOKUP(F63,$Y$6:$Z$12,2,FALSE)</f>
        <v>1</v>
      </c>
      <c r="H63" s="1095">
        <v>0</v>
      </c>
      <c r="I63" s="1095">
        <v>1</v>
      </c>
      <c r="J63" s="1095">
        <v>5</v>
      </c>
      <c r="K63" s="1095">
        <v>4</v>
      </c>
      <c r="L63" s="1095">
        <v>6</v>
      </c>
      <c r="M63" s="1096">
        <v>4</v>
      </c>
      <c r="N63" s="1096">
        <v>0</v>
      </c>
      <c r="O63" s="1097">
        <v>10</v>
      </c>
      <c r="P63" s="1098">
        <f t="shared" si="6"/>
        <v>153</v>
      </c>
      <c r="Q63" s="1081">
        <f t="shared" si="7"/>
        <v>30</v>
      </c>
      <c r="R63" s="95"/>
      <c r="S63" s="43"/>
      <c r="T63" s="63" t="str">
        <f t="shared" si="12"/>
        <v/>
      </c>
      <c r="U63" s="378" t="str">
        <f t="shared" si="2"/>
        <v xml:space="preserve"> </v>
      </c>
    </row>
    <row r="64" spans="2:31" ht="24" customHeight="1" thickBot="1" x14ac:dyDescent="0.4">
      <c r="C64" s="826">
        <f>COUNT(C6:C63)</f>
        <v>56</v>
      </c>
      <c r="D64" s="1079" t="s">
        <v>123</v>
      </c>
      <c r="E64" s="1080"/>
      <c r="F64" s="912" t="s">
        <v>25</v>
      </c>
      <c r="G64" s="913"/>
      <c r="H64" s="913"/>
      <c r="I64" s="913"/>
      <c r="J64" s="913"/>
      <c r="K64" s="913"/>
      <c r="L64" s="913"/>
      <c r="M64" s="913"/>
      <c r="N64" s="913"/>
      <c r="O64" s="913"/>
      <c r="P64" s="913"/>
      <c r="Q64" s="914"/>
      <c r="U64" s="146"/>
    </row>
  </sheetData>
  <mergeCells count="4">
    <mergeCell ref="B1:T1"/>
    <mergeCell ref="D4:P4"/>
    <mergeCell ref="D64:E64"/>
    <mergeCell ref="F64:Q64"/>
  </mergeCells>
  <pageMargins left="0.23622047244094491" right="0.23622047244094491" top="0.74803149606299213" bottom="0.74803149606299213" header="0.31496062992125984" footer="0.31496062992125984"/>
  <pageSetup paperSize="9" scale="73" fitToHeight="2" orientation="landscape" horizontalDpi="360" verticalDpi="36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E62"/>
  <sheetViews>
    <sheetView topLeftCell="A52" zoomScale="80" zoomScaleNormal="80" workbookViewId="0">
      <selection activeCell="D59" sqref="D59"/>
    </sheetView>
  </sheetViews>
  <sheetFormatPr defaultColWidth="8.81640625" defaultRowHeight="14.5" x14ac:dyDescent="0.35"/>
  <cols>
    <col min="1" max="1" width="1.7265625" style="364" customWidth="1"/>
    <col min="2" max="2" width="6.26953125" style="228" customWidth="1"/>
    <col min="3" max="3" width="7.453125" style="823" customWidth="1"/>
    <col min="4" max="4" width="31.453125" style="146" customWidth="1"/>
    <col min="5" max="5" width="8.453125" style="822" customWidth="1"/>
    <col min="6" max="6" width="7.7265625" style="854" customWidth="1"/>
    <col min="7" max="7" width="9.26953125" style="146" customWidth="1"/>
    <col min="8" max="8" width="6.453125" style="229" customWidth="1"/>
    <col min="9" max="9" width="6.26953125" style="229" customWidth="1"/>
    <col min="10" max="10" width="6.453125" style="229" customWidth="1"/>
    <col min="11" max="12" width="6.26953125" style="229" customWidth="1"/>
    <col min="13" max="13" width="6.453125" style="309" customWidth="1"/>
    <col min="14" max="14" width="7.453125" style="310" customWidth="1"/>
    <col min="15" max="15" width="7.1796875" style="309" customWidth="1"/>
    <col min="16" max="16" width="10" style="234" customWidth="1"/>
    <col min="17" max="17" width="10" style="380" customWidth="1"/>
    <col min="18" max="18" width="1.26953125" style="364" customWidth="1"/>
    <col min="19" max="19" width="12.7265625" style="364" customWidth="1"/>
    <col min="20" max="20" width="9.54296875" style="364" customWidth="1"/>
    <col min="21" max="21" width="13.1796875" style="364" customWidth="1"/>
    <col min="22" max="28" width="8.81640625" style="364"/>
    <col min="29" max="29" width="19.26953125" style="364" customWidth="1"/>
    <col min="30" max="16384" width="8.81640625" style="364"/>
  </cols>
  <sheetData>
    <row r="1" spans="2:31" ht="24" customHeight="1" thickBot="1" x14ac:dyDescent="0.4">
      <c r="B1" s="898" t="s">
        <v>298</v>
      </c>
      <c r="C1" s="899"/>
      <c r="D1" s="899"/>
      <c r="E1" s="899"/>
      <c r="F1" s="899"/>
      <c r="G1" s="899"/>
      <c r="H1" s="899"/>
      <c r="I1" s="899"/>
      <c r="J1" s="899"/>
      <c r="K1" s="899"/>
      <c r="L1" s="899"/>
      <c r="M1" s="899"/>
      <c r="N1" s="899"/>
      <c r="O1" s="899"/>
      <c r="P1" s="899"/>
      <c r="Q1" s="899"/>
      <c r="R1" s="899"/>
      <c r="S1" s="899"/>
      <c r="T1" s="900"/>
    </row>
    <row r="3" spans="2:31" ht="15" thickBot="1" x14ac:dyDescent="0.4"/>
    <row r="4" spans="2:31" ht="24" customHeight="1" thickBot="1" x14ac:dyDescent="0.4">
      <c r="D4" s="892" t="s">
        <v>10</v>
      </c>
      <c r="E4" s="893"/>
      <c r="F4" s="893"/>
      <c r="G4" s="893"/>
      <c r="H4" s="893"/>
      <c r="I4" s="893"/>
      <c r="J4" s="893"/>
      <c r="K4" s="893"/>
      <c r="L4" s="893"/>
      <c r="M4" s="893"/>
      <c r="N4" s="893"/>
      <c r="O4" s="902"/>
      <c r="P4" s="903"/>
    </row>
    <row r="5" spans="2:31" ht="34.5" customHeight="1" thickBot="1" x14ac:dyDescent="0.4">
      <c r="C5" s="855" t="s">
        <v>1</v>
      </c>
      <c r="D5" s="886" t="s">
        <v>0</v>
      </c>
      <c r="E5" s="1078" t="s">
        <v>37</v>
      </c>
      <c r="F5" s="854" t="s">
        <v>52</v>
      </c>
      <c r="G5" s="176"/>
      <c r="H5" s="235" t="s">
        <v>17</v>
      </c>
      <c r="I5" s="236">
        <v>10</v>
      </c>
      <c r="J5" s="236">
        <v>9</v>
      </c>
      <c r="K5" s="236">
        <v>8</v>
      </c>
      <c r="L5" s="236">
        <v>7</v>
      </c>
      <c r="M5" s="311">
        <v>6</v>
      </c>
      <c r="N5" s="312">
        <v>5</v>
      </c>
      <c r="O5" s="410">
        <v>0</v>
      </c>
      <c r="P5" s="319" t="s">
        <v>3</v>
      </c>
      <c r="Q5" s="752" t="s">
        <v>18</v>
      </c>
      <c r="R5" s="78"/>
      <c r="S5" s="644" t="s">
        <v>20</v>
      </c>
      <c r="T5" s="161" t="s">
        <v>21</v>
      </c>
      <c r="U5" s="376" t="s">
        <v>157</v>
      </c>
    </row>
    <row r="6" spans="2:31" ht="15.75" customHeight="1" x14ac:dyDescent="0.35">
      <c r="B6" s="461" t="s">
        <v>92</v>
      </c>
      <c r="C6" s="824">
        <v>1783</v>
      </c>
      <c r="D6" s="817" t="s">
        <v>231</v>
      </c>
      <c r="E6" s="1047" t="s">
        <v>53</v>
      </c>
      <c r="F6" s="1059" t="s">
        <v>8</v>
      </c>
      <c r="G6" s="639">
        <f>VLOOKUP(F6,$Y$6:$Z$12,2,FALSE)</f>
        <v>5</v>
      </c>
      <c r="H6" s="1087">
        <v>11</v>
      </c>
      <c r="I6" s="1087">
        <v>15</v>
      </c>
      <c r="J6" s="1087">
        <v>4</v>
      </c>
      <c r="K6" s="1087">
        <v>0</v>
      </c>
      <c r="L6" s="1087">
        <v>0</v>
      </c>
      <c r="M6" s="1088">
        <v>0</v>
      </c>
      <c r="N6" s="1088">
        <v>0</v>
      </c>
      <c r="O6" s="1089">
        <v>0</v>
      </c>
      <c r="P6" s="1090">
        <f t="shared" ref="P6:P37" si="0">(H6*10)+(I6*10)+(J6*9)+(K6*8)+(L6*7)+(M6*6)+(N6*5)</f>
        <v>296</v>
      </c>
      <c r="Q6" s="1108">
        <f t="shared" ref="Q6:Q37" si="1">SUM(H6:O6)</f>
        <v>30</v>
      </c>
      <c r="S6" s="800"/>
      <c r="T6" s="801"/>
      <c r="U6" s="378" t="str">
        <f t="shared" ref="U6:U60" si="2">IF(P6=0," ",IF(Q6&lt;&gt;30,"ERROR!"," "))</f>
        <v xml:space="preserve"> </v>
      </c>
      <c r="Y6" s="704" t="s">
        <v>8</v>
      </c>
      <c r="Z6" s="703">
        <v>5</v>
      </c>
      <c r="AB6" s="813"/>
      <c r="AC6" s="814"/>
      <c r="AD6" s="813"/>
      <c r="AE6" s="813"/>
    </row>
    <row r="7" spans="2:31" ht="15.75" customHeight="1" x14ac:dyDescent="0.35">
      <c r="B7" s="461" t="s">
        <v>92</v>
      </c>
      <c r="C7" s="811">
        <v>1786</v>
      </c>
      <c r="D7" s="808" t="s">
        <v>222</v>
      </c>
      <c r="E7" s="702" t="s">
        <v>49</v>
      </c>
      <c r="F7" s="858" t="s">
        <v>8</v>
      </c>
      <c r="G7" s="643">
        <f>VLOOKUP(F7,$Y$6:$Z$12,2,FALSE)</f>
        <v>5</v>
      </c>
      <c r="H7" s="238">
        <v>10</v>
      </c>
      <c r="I7" s="238">
        <v>15</v>
      </c>
      <c r="J7" s="238">
        <v>5</v>
      </c>
      <c r="K7" s="238">
        <v>0</v>
      </c>
      <c r="L7" s="238">
        <v>0</v>
      </c>
      <c r="M7" s="313">
        <v>0</v>
      </c>
      <c r="N7" s="313">
        <v>0</v>
      </c>
      <c r="O7" s="713">
        <v>0</v>
      </c>
      <c r="P7" s="1091">
        <f t="shared" si="0"/>
        <v>295</v>
      </c>
      <c r="Q7" s="1108">
        <f t="shared" si="1"/>
        <v>30</v>
      </c>
      <c r="S7" s="800"/>
      <c r="T7" s="801"/>
      <c r="U7" s="378" t="str">
        <f t="shared" si="2"/>
        <v xml:space="preserve"> </v>
      </c>
      <c r="Y7" s="704" t="s">
        <v>4</v>
      </c>
      <c r="Z7" s="703">
        <v>4</v>
      </c>
      <c r="AB7" s="813"/>
      <c r="AC7" s="814"/>
      <c r="AD7" s="815"/>
      <c r="AE7" s="813"/>
    </row>
    <row r="8" spans="2:31" ht="15.75" customHeight="1" x14ac:dyDescent="0.35">
      <c r="B8" s="461" t="s">
        <v>92</v>
      </c>
      <c r="C8" s="1105">
        <v>786</v>
      </c>
      <c r="D8" s="809" t="s">
        <v>227</v>
      </c>
      <c r="E8" s="702" t="s">
        <v>48</v>
      </c>
      <c r="F8" s="858" t="s">
        <v>8</v>
      </c>
      <c r="G8" s="643">
        <f>VLOOKUP(F8,$Y$6:$Z$12,2,FALSE)</f>
        <v>5</v>
      </c>
      <c r="H8" s="238">
        <v>12</v>
      </c>
      <c r="I8" s="238">
        <v>10</v>
      </c>
      <c r="J8" s="238">
        <v>8</v>
      </c>
      <c r="K8" s="238">
        <v>0</v>
      </c>
      <c r="L8" s="238">
        <v>0</v>
      </c>
      <c r="M8" s="313">
        <v>0</v>
      </c>
      <c r="N8" s="313">
        <v>0</v>
      </c>
      <c r="O8" s="713">
        <v>0</v>
      </c>
      <c r="P8" s="1091">
        <f t="shared" si="0"/>
        <v>292</v>
      </c>
      <c r="Q8" s="1108">
        <f t="shared" si="1"/>
        <v>30</v>
      </c>
      <c r="S8" s="800"/>
      <c r="T8" s="801"/>
      <c r="U8" s="378" t="str">
        <f t="shared" si="2"/>
        <v xml:space="preserve"> </v>
      </c>
      <c r="Y8" s="704" t="s">
        <v>5</v>
      </c>
      <c r="Z8" s="703">
        <v>3</v>
      </c>
      <c r="AB8" s="815"/>
      <c r="AC8" s="816"/>
      <c r="AD8" s="815"/>
      <c r="AE8" s="815"/>
    </row>
    <row r="9" spans="2:31" ht="15.75" customHeight="1" x14ac:dyDescent="0.35">
      <c r="B9" s="461"/>
      <c r="C9" s="865">
        <v>1954</v>
      </c>
      <c r="D9" s="808" t="s">
        <v>385</v>
      </c>
      <c r="E9" s="702" t="s">
        <v>53</v>
      </c>
      <c r="F9" s="858" t="s">
        <v>8</v>
      </c>
      <c r="G9" s="643">
        <v>5</v>
      </c>
      <c r="H9" s="238">
        <v>10</v>
      </c>
      <c r="I9" s="238">
        <v>11</v>
      </c>
      <c r="J9" s="238">
        <v>9</v>
      </c>
      <c r="K9" s="238">
        <v>0</v>
      </c>
      <c r="L9" s="238">
        <v>0</v>
      </c>
      <c r="M9" s="313">
        <v>0</v>
      </c>
      <c r="N9" s="313">
        <v>0</v>
      </c>
      <c r="O9" s="713">
        <v>0</v>
      </c>
      <c r="P9" s="1091">
        <f t="shared" si="0"/>
        <v>291</v>
      </c>
      <c r="Q9" s="1108">
        <f t="shared" si="1"/>
        <v>30</v>
      </c>
      <c r="S9" s="800"/>
      <c r="T9" s="801"/>
      <c r="U9" s="378"/>
      <c r="Y9" s="704"/>
      <c r="Z9" s="703"/>
      <c r="AB9" s="815"/>
      <c r="AC9" s="816"/>
      <c r="AD9" s="815"/>
      <c r="AE9" s="815"/>
    </row>
    <row r="10" spans="2:31" ht="15.75" customHeight="1" thickBot="1" x14ac:dyDescent="0.4">
      <c r="B10" s="461" t="s">
        <v>92</v>
      </c>
      <c r="C10" s="1110">
        <v>1266</v>
      </c>
      <c r="D10" s="1111" t="s">
        <v>349</v>
      </c>
      <c r="E10" s="1112" t="s">
        <v>53</v>
      </c>
      <c r="F10" s="1070" t="s">
        <v>8</v>
      </c>
      <c r="G10" s="715">
        <f t="shared" ref="G10:G41" si="3">VLOOKUP(F10,$Y$6:$Z$12,2,FALSE)</f>
        <v>5</v>
      </c>
      <c r="H10" s="1101">
        <v>0</v>
      </c>
      <c r="I10" s="1101">
        <v>1</v>
      </c>
      <c r="J10" s="1101">
        <v>1</v>
      </c>
      <c r="K10" s="1101">
        <v>0</v>
      </c>
      <c r="L10" s="1101">
        <v>0</v>
      </c>
      <c r="M10" s="1102">
        <v>0</v>
      </c>
      <c r="N10" s="1102">
        <v>0</v>
      </c>
      <c r="O10" s="1103">
        <v>28</v>
      </c>
      <c r="P10" s="1113">
        <f t="shared" si="0"/>
        <v>19</v>
      </c>
      <c r="Q10" s="1114">
        <f t="shared" si="1"/>
        <v>30</v>
      </c>
      <c r="S10" s="800"/>
      <c r="T10" s="801"/>
      <c r="U10" s="378" t="str">
        <f t="shared" si="2"/>
        <v xml:space="preserve"> </v>
      </c>
      <c r="Y10" s="704" t="s">
        <v>6</v>
      </c>
      <c r="Z10" s="703">
        <v>2</v>
      </c>
      <c r="AB10" s="815"/>
      <c r="AC10" s="816"/>
      <c r="AD10" s="815"/>
      <c r="AE10" s="815"/>
    </row>
    <row r="11" spans="2:31" ht="15.75" customHeight="1" thickBot="1" x14ac:dyDescent="0.4">
      <c r="B11" s="461" t="s">
        <v>92</v>
      </c>
      <c r="C11" s="824">
        <v>1500</v>
      </c>
      <c r="D11" s="817" t="s">
        <v>262</v>
      </c>
      <c r="E11" s="1047" t="s">
        <v>48</v>
      </c>
      <c r="F11" s="1059" t="s">
        <v>4</v>
      </c>
      <c r="G11" s="639">
        <f t="shared" si="3"/>
        <v>4</v>
      </c>
      <c r="H11" s="1087">
        <v>9</v>
      </c>
      <c r="I11" s="1087">
        <v>13</v>
      </c>
      <c r="J11" s="1087">
        <v>8</v>
      </c>
      <c r="K11" s="1087">
        <v>0</v>
      </c>
      <c r="L11" s="1087">
        <v>0</v>
      </c>
      <c r="M11" s="1088">
        <v>0</v>
      </c>
      <c r="N11" s="1088">
        <v>0</v>
      </c>
      <c r="O11" s="1089">
        <v>0</v>
      </c>
      <c r="P11" s="1115">
        <f t="shared" si="0"/>
        <v>292</v>
      </c>
      <c r="Q11" s="1116">
        <f t="shared" si="1"/>
        <v>30</v>
      </c>
      <c r="S11" s="800"/>
      <c r="T11" s="801"/>
      <c r="U11" s="378" t="str">
        <f t="shared" si="2"/>
        <v xml:space="preserve"> </v>
      </c>
      <c r="Y11" s="706" t="s">
        <v>7</v>
      </c>
      <c r="Z11" s="705">
        <v>1</v>
      </c>
      <c r="AB11" s="813"/>
      <c r="AC11" s="814"/>
      <c r="AD11" s="813"/>
      <c r="AE11" s="813"/>
    </row>
    <row r="12" spans="2:31" ht="15.75" customHeight="1" thickBot="1" x14ac:dyDescent="0.4">
      <c r="B12" s="461" t="s">
        <v>92</v>
      </c>
      <c r="C12" s="1057">
        <v>2296</v>
      </c>
      <c r="D12" s="888" t="s">
        <v>386</v>
      </c>
      <c r="E12" s="1058" t="s">
        <v>48</v>
      </c>
      <c r="F12" s="1060" t="s">
        <v>4</v>
      </c>
      <c r="G12" s="642">
        <f t="shared" si="3"/>
        <v>4</v>
      </c>
      <c r="H12" s="1095">
        <v>8</v>
      </c>
      <c r="I12" s="1095">
        <v>10</v>
      </c>
      <c r="J12" s="1095">
        <v>12</v>
      </c>
      <c r="K12" s="1095">
        <v>0</v>
      </c>
      <c r="L12" s="1095">
        <v>0</v>
      </c>
      <c r="M12" s="1096">
        <v>0</v>
      </c>
      <c r="N12" s="1096">
        <v>0</v>
      </c>
      <c r="O12" s="1097">
        <v>0</v>
      </c>
      <c r="P12" s="1117">
        <f t="shared" si="0"/>
        <v>288</v>
      </c>
      <c r="Q12" s="1118">
        <f t="shared" si="1"/>
        <v>30</v>
      </c>
      <c r="S12" s="800"/>
      <c r="T12" s="801"/>
      <c r="U12" s="378"/>
      <c r="Y12" s="757"/>
      <c r="Z12" s="758"/>
      <c r="AB12" s="813"/>
      <c r="AC12" s="814"/>
      <c r="AD12" s="813"/>
      <c r="AE12" s="813"/>
    </row>
    <row r="13" spans="2:31" ht="15.75" customHeight="1" x14ac:dyDescent="0.3">
      <c r="B13" s="461" t="s">
        <v>92</v>
      </c>
      <c r="C13" s="824">
        <v>1383</v>
      </c>
      <c r="D13" s="817" t="s">
        <v>252</v>
      </c>
      <c r="E13" s="1047" t="s">
        <v>49</v>
      </c>
      <c r="F13" s="1059" t="s">
        <v>5</v>
      </c>
      <c r="G13" s="639">
        <f t="shared" si="3"/>
        <v>3</v>
      </c>
      <c r="H13" s="1087">
        <v>6</v>
      </c>
      <c r="I13" s="1087">
        <v>14</v>
      </c>
      <c r="J13" s="1087">
        <v>9</v>
      </c>
      <c r="K13" s="1087">
        <v>1</v>
      </c>
      <c r="L13" s="1087">
        <v>0</v>
      </c>
      <c r="M13" s="1088">
        <v>0</v>
      </c>
      <c r="N13" s="1088">
        <v>0</v>
      </c>
      <c r="O13" s="1089">
        <v>0</v>
      </c>
      <c r="P13" s="1115">
        <f t="shared" si="0"/>
        <v>289</v>
      </c>
      <c r="Q13" s="1116">
        <f t="shared" si="1"/>
        <v>30</v>
      </c>
      <c r="R13" s="81"/>
      <c r="S13" s="51"/>
      <c r="T13" s="57" t="str">
        <f t="shared" ref="T13:T23" si="4">IF(S13="yes","HM","")</f>
        <v/>
      </c>
      <c r="U13" s="378" t="str">
        <f t="shared" si="2"/>
        <v xml:space="preserve"> </v>
      </c>
      <c r="AB13" s="815">
        <v>909</v>
      </c>
      <c r="AC13" s="816" t="s">
        <v>285</v>
      </c>
      <c r="AD13" s="813" t="s">
        <v>53</v>
      </c>
      <c r="AE13" s="815" t="s">
        <v>278</v>
      </c>
    </row>
    <row r="14" spans="2:31" ht="15.75" customHeight="1" x14ac:dyDescent="0.35">
      <c r="B14" s="461" t="s">
        <v>92</v>
      </c>
      <c r="C14" s="811">
        <v>3623</v>
      </c>
      <c r="D14" s="808" t="s">
        <v>338</v>
      </c>
      <c r="E14" s="702" t="s">
        <v>41</v>
      </c>
      <c r="F14" s="858" t="s">
        <v>5</v>
      </c>
      <c r="G14" s="643">
        <f t="shared" si="3"/>
        <v>3</v>
      </c>
      <c r="H14" s="238">
        <v>5</v>
      </c>
      <c r="I14" s="238">
        <v>14</v>
      </c>
      <c r="J14" s="238">
        <v>9</v>
      </c>
      <c r="K14" s="238">
        <v>1</v>
      </c>
      <c r="L14" s="238">
        <v>0</v>
      </c>
      <c r="M14" s="313">
        <v>1</v>
      </c>
      <c r="N14" s="313">
        <v>0</v>
      </c>
      <c r="O14" s="713">
        <v>0</v>
      </c>
      <c r="P14" s="753">
        <f t="shared" si="0"/>
        <v>285</v>
      </c>
      <c r="Q14" s="1119">
        <f t="shared" si="1"/>
        <v>30</v>
      </c>
      <c r="R14" s="81"/>
      <c r="S14" s="51"/>
      <c r="T14" s="63"/>
      <c r="U14" s="378"/>
      <c r="AB14" s="815"/>
      <c r="AC14" s="816"/>
      <c r="AD14" s="815"/>
      <c r="AE14" s="815"/>
    </row>
    <row r="15" spans="2:31" ht="15.75" customHeight="1" x14ac:dyDescent="0.3">
      <c r="B15" s="461" t="s">
        <v>92</v>
      </c>
      <c r="C15" s="811">
        <v>1798</v>
      </c>
      <c r="D15" s="808" t="s">
        <v>258</v>
      </c>
      <c r="E15" s="702" t="s">
        <v>41</v>
      </c>
      <c r="F15" s="858" t="s">
        <v>5</v>
      </c>
      <c r="G15" s="643">
        <f t="shared" si="3"/>
        <v>3</v>
      </c>
      <c r="H15" s="238">
        <v>9</v>
      </c>
      <c r="I15" s="238">
        <v>8</v>
      </c>
      <c r="J15" s="238">
        <v>10</v>
      </c>
      <c r="K15" s="238">
        <v>3</v>
      </c>
      <c r="L15" s="238">
        <v>0</v>
      </c>
      <c r="M15" s="313">
        <v>0</v>
      </c>
      <c r="N15" s="313">
        <v>0</v>
      </c>
      <c r="O15" s="713">
        <v>0</v>
      </c>
      <c r="P15" s="753">
        <f t="shared" si="0"/>
        <v>284</v>
      </c>
      <c r="Q15" s="1119">
        <f t="shared" si="1"/>
        <v>30</v>
      </c>
      <c r="R15" s="80"/>
      <c r="S15" s="51"/>
      <c r="T15" s="759"/>
      <c r="U15" s="398"/>
      <c r="AB15" s="815">
        <v>2582</v>
      </c>
      <c r="AC15" s="816" t="s">
        <v>311</v>
      </c>
      <c r="AD15" s="813" t="s">
        <v>48</v>
      </c>
      <c r="AE15" s="815" t="s">
        <v>278</v>
      </c>
    </row>
    <row r="16" spans="2:31" ht="15.75" customHeight="1" x14ac:dyDescent="0.3">
      <c r="B16" s="461" t="s">
        <v>92</v>
      </c>
      <c r="C16" s="811">
        <v>1475</v>
      </c>
      <c r="D16" s="808" t="s">
        <v>230</v>
      </c>
      <c r="E16" s="702" t="s">
        <v>48</v>
      </c>
      <c r="F16" s="858" t="s">
        <v>5</v>
      </c>
      <c r="G16" s="643">
        <f t="shared" si="3"/>
        <v>3</v>
      </c>
      <c r="H16" s="238">
        <v>5</v>
      </c>
      <c r="I16" s="238">
        <v>8</v>
      </c>
      <c r="J16" s="238">
        <v>14</v>
      </c>
      <c r="K16" s="238">
        <v>1</v>
      </c>
      <c r="L16" s="238">
        <v>2</v>
      </c>
      <c r="M16" s="313">
        <v>0</v>
      </c>
      <c r="N16" s="313">
        <v>0</v>
      </c>
      <c r="O16" s="713">
        <v>0</v>
      </c>
      <c r="P16" s="753">
        <f t="shared" si="0"/>
        <v>278</v>
      </c>
      <c r="Q16" s="1119">
        <f t="shared" si="1"/>
        <v>30</v>
      </c>
      <c r="R16" s="80"/>
      <c r="S16" s="58"/>
      <c r="T16" s="193" t="str">
        <f>IF(S16="yes","G","")</f>
        <v/>
      </c>
      <c r="U16" s="398" t="str">
        <f>IF(P16=0," ",IF(Q16&lt;&gt;30,"ERROR!"," "))</f>
        <v xml:space="preserve"> </v>
      </c>
      <c r="AB16" s="813"/>
      <c r="AC16" s="814"/>
      <c r="AD16" s="815"/>
      <c r="AE16" s="813"/>
    </row>
    <row r="17" spans="2:31" ht="15.75" customHeight="1" x14ac:dyDescent="0.35">
      <c r="B17" s="461" t="s">
        <v>92</v>
      </c>
      <c r="C17" s="811">
        <v>2101</v>
      </c>
      <c r="D17" s="808" t="s">
        <v>329</v>
      </c>
      <c r="E17" s="702" t="s">
        <v>281</v>
      </c>
      <c r="F17" s="858" t="s">
        <v>5</v>
      </c>
      <c r="G17" s="643">
        <f t="shared" si="3"/>
        <v>3</v>
      </c>
      <c r="H17" s="238">
        <v>5</v>
      </c>
      <c r="I17" s="238">
        <v>9</v>
      </c>
      <c r="J17" s="238">
        <v>10</v>
      </c>
      <c r="K17" s="238">
        <v>4</v>
      </c>
      <c r="L17" s="238">
        <v>1</v>
      </c>
      <c r="M17" s="313">
        <v>1</v>
      </c>
      <c r="N17" s="313">
        <v>0</v>
      </c>
      <c r="O17" s="713">
        <v>0</v>
      </c>
      <c r="P17" s="753">
        <f t="shared" si="0"/>
        <v>275</v>
      </c>
      <c r="Q17" s="1119">
        <f t="shared" si="1"/>
        <v>30</v>
      </c>
      <c r="R17" s="81"/>
      <c r="S17" s="51"/>
      <c r="T17" s="57" t="str">
        <f>IF(S17="yes","M","")</f>
        <v/>
      </c>
      <c r="U17" s="378" t="str">
        <f>IF(P17=0," ",IF(Q17&lt;&gt;30,"ERROR!"," "))</f>
        <v xml:space="preserve"> </v>
      </c>
      <c r="AB17" s="815">
        <v>1383</v>
      </c>
      <c r="AC17" s="816" t="s">
        <v>324</v>
      </c>
      <c r="AD17" s="815" t="s">
        <v>281</v>
      </c>
      <c r="AE17" s="815" t="s">
        <v>278</v>
      </c>
    </row>
    <row r="18" spans="2:31" ht="15.75" customHeight="1" thickBot="1" x14ac:dyDescent="0.35">
      <c r="B18" s="461" t="s">
        <v>92</v>
      </c>
      <c r="C18" s="825">
        <v>1569</v>
      </c>
      <c r="D18" s="810" t="s">
        <v>335</v>
      </c>
      <c r="E18" s="1094" t="s">
        <v>44</v>
      </c>
      <c r="F18" s="1060" t="s">
        <v>5</v>
      </c>
      <c r="G18" s="642">
        <f t="shared" si="3"/>
        <v>3</v>
      </c>
      <c r="H18" s="1095">
        <v>5</v>
      </c>
      <c r="I18" s="1095">
        <v>7</v>
      </c>
      <c r="J18" s="1095">
        <v>7</v>
      </c>
      <c r="K18" s="1095">
        <v>9</v>
      </c>
      <c r="L18" s="1095">
        <v>2</v>
      </c>
      <c r="M18" s="1096">
        <v>0</v>
      </c>
      <c r="N18" s="1096">
        <v>0</v>
      </c>
      <c r="O18" s="1097">
        <v>0</v>
      </c>
      <c r="P18" s="1117">
        <f t="shared" si="0"/>
        <v>269</v>
      </c>
      <c r="Q18" s="1118">
        <f t="shared" si="1"/>
        <v>30</v>
      </c>
      <c r="R18" s="81"/>
      <c r="S18" s="51"/>
      <c r="T18" s="57"/>
      <c r="U18" s="378" t="str">
        <f>IF(P18=0," ",IF(Q18&lt;&gt;30,"ERROR!"," "))</f>
        <v xml:space="preserve"> </v>
      </c>
      <c r="AB18" s="813">
        <v>1982</v>
      </c>
      <c r="AC18" s="814" t="s">
        <v>286</v>
      </c>
      <c r="AD18" s="815" t="s">
        <v>281</v>
      </c>
      <c r="AE18" s="813" t="s">
        <v>278</v>
      </c>
    </row>
    <row r="19" spans="2:31" ht="15.75" customHeight="1" x14ac:dyDescent="0.3">
      <c r="B19" s="461" t="s">
        <v>92</v>
      </c>
      <c r="C19" s="824">
        <v>1281</v>
      </c>
      <c r="D19" s="817" t="s">
        <v>233</v>
      </c>
      <c r="E19" s="1047" t="s">
        <v>41</v>
      </c>
      <c r="F19" s="1059" t="s">
        <v>6</v>
      </c>
      <c r="G19" s="639">
        <f t="shared" si="3"/>
        <v>2</v>
      </c>
      <c r="H19" s="1087">
        <v>9</v>
      </c>
      <c r="I19" s="1087">
        <v>14</v>
      </c>
      <c r="J19" s="1087">
        <v>6</v>
      </c>
      <c r="K19" s="1087">
        <v>0</v>
      </c>
      <c r="L19" s="1087">
        <v>1</v>
      </c>
      <c r="M19" s="1088">
        <v>0</v>
      </c>
      <c r="N19" s="1088">
        <v>0</v>
      </c>
      <c r="O19" s="1089">
        <v>0</v>
      </c>
      <c r="P19" s="1115">
        <f t="shared" si="0"/>
        <v>291</v>
      </c>
      <c r="Q19" s="1116">
        <f t="shared" si="1"/>
        <v>30</v>
      </c>
      <c r="R19" s="81"/>
      <c r="S19" s="51"/>
      <c r="T19" s="57" t="str">
        <f t="shared" si="4"/>
        <v/>
      </c>
      <c r="U19" s="378" t="str">
        <f t="shared" si="2"/>
        <v xml:space="preserve"> </v>
      </c>
      <c r="AB19" s="813">
        <v>1983</v>
      </c>
      <c r="AC19" s="814" t="s">
        <v>315</v>
      </c>
      <c r="AD19" s="813" t="s">
        <v>281</v>
      </c>
      <c r="AE19" s="813" t="s">
        <v>284</v>
      </c>
    </row>
    <row r="20" spans="2:31" ht="15.75" customHeight="1" x14ac:dyDescent="0.3">
      <c r="B20" s="461" t="s">
        <v>92</v>
      </c>
      <c r="C20" s="811">
        <v>1465</v>
      </c>
      <c r="D20" s="808" t="s">
        <v>229</v>
      </c>
      <c r="E20" s="702" t="s">
        <v>49</v>
      </c>
      <c r="F20" s="858" t="s">
        <v>6</v>
      </c>
      <c r="G20" s="643">
        <f t="shared" si="3"/>
        <v>2</v>
      </c>
      <c r="H20" s="238">
        <v>4</v>
      </c>
      <c r="I20" s="238">
        <v>16</v>
      </c>
      <c r="J20" s="238">
        <v>10</v>
      </c>
      <c r="K20" s="238">
        <v>0</v>
      </c>
      <c r="L20" s="238">
        <v>0</v>
      </c>
      <c r="M20" s="313">
        <v>0</v>
      </c>
      <c r="N20" s="313">
        <v>0</v>
      </c>
      <c r="O20" s="713">
        <v>0</v>
      </c>
      <c r="P20" s="753">
        <f t="shared" si="0"/>
        <v>290</v>
      </c>
      <c r="Q20" s="1119">
        <f t="shared" si="1"/>
        <v>30</v>
      </c>
      <c r="R20" s="81"/>
      <c r="S20" s="51"/>
      <c r="T20" s="57" t="str">
        <f t="shared" si="4"/>
        <v/>
      </c>
      <c r="U20" s="378" t="str">
        <f t="shared" si="2"/>
        <v xml:space="preserve"> </v>
      </c>
      <c r="AB20" s="813"/>
      <c r="AC20" s="814"/>
      <c r="AD20" s="813"/>
      <c r="AE20" s="813"/>
    </row>
    <row r="21" spans="2:31" ht="15.75" customHeight="1" x14ac:dyDescent="0.3">
      <c r="B21" s="461" t="s">
        <v>92</v>
      </c>
      <c r="C21" s="811">
        <v>1041</v>
      </c>
      <c r="D21" s="808" t="s">
        <v>232</v>
      </c>
      <c r="E21" s="702" t="s">
        <v>53</v>
      </c>
      <c r="F21" s="858" t="s">
        <v>6</v>
      </c>
      <c r="G21" s="643">
        <f t="shared" si="3"/>
        <v>2</v>
      </c>
      <c r="H21" s="238">
        <v>7</v>
      </c>
      <c r="I21" s="238">
        <v>12</v>
      </c>
      <c r="J21" s="238">
        <v>11</v>
      </c>
      <c r="K21" s="238">
        <v>0</v>
      </c>
      <c r="L21" s="238">
        <v>0</v>
      </c>
      <c r="M21" s="313">
        <v>0</v>
      </c>
      <c r="N21" s="313">
        <v>0</v>
      </c>
      <c r="O21" s="713">
        <v>0</v>
      </c>
      <c r="P21" s="753">
        <f t="shared" si="0"/>
        <v>289</v>
      </c>
      <c r="Q21" s="1119">
        <f t="shared" si="1"/>
        <v>30</v>
      </c>
      <c r="R21" s="81"/>
      <c r="S21" s="51"/>
      <c r="T21" s="57" t="str">
        <f t="shared" si="4"/>
        <v/>
      </c>
      <c r="U21" s="378" t="str">
        <f>IF(P21=0," ",IF(Q21&lt;&gt;30,"ERROR!"," "))</f>
        <v xml:space="preserve"> </v>
      </c>
      <c r="AB21" s="813"/>
      <c r="AC21" s="814"/>
      <c r="AD21" s="813"/>
      <c r="AE21" s="813"/>
    </row>
    <row r="22" spans="2:31" ht="15.75" customHeight="1" x14ac:dyDescent="0.3">
      <c r="B22" s="461" t="s">
        <v>92</v>
      </c>
      <c r="C22" s="811">
        <v>921</v>
      </c>
      <c r="D22" s="808" t="s">
        <v>225</v>
      </c>
      <c r="E22" s="702" t="s">
        <v>48</v>
      </c>
      <c r="F22" s="858" t="s">
        <v>6</v>
      </c>
      <c r="G22" s="643">
        <f t="shared" si="3"/>
        <v>2</v>
      </c>
      <c r="H22" s="238">
        <v>1</v>
      </c>
      <c r="I22" s="238">
        <v>12</v>
      </c>
      <c r="J22" s="238">
        <v>17</v>
      </c>
      <c r="K22" s="238">
        <v>0</v>
      </c>
      <c r="L22" s="238">
        <v>0</v>
      </c>
      <c r="M22" s="313">
        <v>0</v>
      </c>
      <c r="N22" s="313">
        <v>0</v>
      </c>
      <c r="O22" s="713">
        <v>0</v>
      </c>
      <c r="P22" s="753">
        <f t="shared" si="0"/>
        <v>283</v>
      </c>
      <c r="Q22" s="1119">
        <f t="shared" si="1"/>
        <v>30</v>
      </c>
      <c r="R22" s="80"/>
      <c r="S22" s="51"/>
      <c r="T22" s="59"/>
      <c r="U22" s="378"/>
      <c r="AB22" s="815">
        <v>1786</v>
      </c>
      <c r="AC22" s="816" t="s">
        <v>289</v>
      </c>
      <c r="AD22" s="813" t="s">
        <v>49</v>
      </c>
      <c r="AE22" s="815" t="s">
        <v>278</v>
      </c>
    </row>
    <row r="23" spans="2:31" ht="15.75" customHeight="1" thickBot="1" x14ac:dyDescent="0.35">
      <c r="B23" s="461" t="s">
        <v>92</v>
      </c>
      <c r="C23" s="811">
        <v>1618</v>
      </c>
      <c r="D23" s="808" t="s">
        <v>307</v>
      </c>
      <c r="E23" s="702" t="s">
        <v>48</v>
      </c>
      <c r="F23" s="858" t="s">
        <v>6</v>
      </c>
      <c r="G23" s="643">
        <f t="shared" si="3"/>
        <v>2</v>
      </c>
      <c r="H23" s="238">
        <v>3</v>
      </c>
      <c r="I23" s="238">
        <v>13</v>
      </c>
      <c r="J23" s="238">
        <v>10</v>
      </c>
      <c r="K23" s="238">
        <v>3</v>
      </c>
      <c r="L23" s="238">
        <v>1</v>
      </c>
      <c r="M23" s="313">
        <v>0</v>
      </c>
      <c r="N23" s="313">
        <v>0</v>
      </c>
      <c r="O23" s="713">
        <v>0</v>
      </c>
      <c r="P23" s="753">
        <f t="shared" si="0"/>
        <v>281</v>
      </c>
      <c r="Q23" s="1119">
        <f t="shared" si="1"/>
        <v>30</v>
      </c>
      <c r="R23" s="71"/>
      <c r="S23" s="58"/>
      <c r="T23" s="59" t="str">
        <f t="shared" si="4"/>
        <v/>
      </c>
      <c r="U23" s="378" t="str">
        <f t="shared" si="2"/>
        <v xml:space="preserve"> </v>
      </c>
      <c r="AB23" s="813"/>
      <c r="AC23" s="814"/>
      <c r="AD23" s="813"/>
      <c r="AE23" s="813"/>
    </row>
    <row r="24" spans="2:31" ht="15.75" customHeight="1" x14ac:dyDescent="0.35">
      <c r="B24" s="461" t="s">
        <v>92</v>
      </c>
      <c r="C24" s="1056">
        <v>1256</v>
      </c>
      <c r="D24" s="860" t="s">
        <v>292</v>
      </c>
      <c r="E24" s="702" t="s">
        <v>281</v>
      </c>
      <c r="F24" s="858" t="s">
        <v>6</v>
      </c>
      <c r="G24" s="643">
        <f t="shared" si="3"/>
        <v>2</v>
      </c>
      <c r="H24" s="238">
        <v>4</v>
      </c>
      <c r="I24" s="238">
        <v>10</v>
      </c>
      <c r="J24" s="238">
        <v>11</v>
      </c>
      <c r="K24" s="238">
        <v>5</v>
      </c>
      <c r="L24" s="238">
        <v>0</v>
      </c>
      <c r="M24" s="313">
        <v>0</v>
      </c>
      <c r="N24" s="313">
        <v>0</v>
      </c>
      <c r="O24" s="713">
        <v>0</v>
      </c>
      <c r="P24" s="753">
        <f t="shared" si="0"/>
        <v>279</v>
      </c>
      <c r="Q24" s="1119">
        <f t="shared" si="1"/>
        <v>30</v>
      </c>
      <c r="R24" s="170"/>
      <c r="S24" s="51"/>
      <c r="T24" s="192" t="str">
        <f>IF(S24="yes","G","")</f>
        <v/>
      </c>
      <c r="U24" s="378" t="str">
        <f>IF(P24=0," ",IF(Q24&lt;&gt;30,"ERROR!"," "))</f>
        <v xml:space="preserve"> </v>
      </c>
      <c r="AB24" s="813"/>
      <c r="AC24" s="816"/>
      <c r="AD24" s="815"/>
      <c r="AE24" s="813"/>
    </row>
    <row r="25" spans="2:31" ht="15.75" customHeight="1" x14ac:dyDescent="0.3">
      <c r="B25" s="461" t="s">
        <v>92</v>
      </c>
      <c r="C25" s="811">
        <v>2105</v>
      </c>
      <c r="D25" s="808" t="s">
        <v>308</v>
      </c>
      <c r="E25" s="702" t="s">
        <v>48</v>
      </c>
      <c r="F25" s="858" t="s">
        <v>6</v>
      </c>
      <c r="G25" s="643">
        <f t="shared" si="3"/>
        <v>2</v>
      </c>
      <c r="H25" s="238">
        <v>3</v>
      </c>
      <c r="I25" s="238">
        <v>10</v>
      </c>
      <c r="J25" s="238">
        <v>13</v>
      </c>
      <c r="K25" s="238">
        <v>4</v>
      </c>
      <c r="L25" s="238">
        <v>0</v>
      </c>
      <c r="M25" s="313">
        <v>0</v>
      </c>
      <c r="N25" s="313">
        <v>0</v>
      </c>
      <c r="O25" s="713">
        <v>0</v>
      </c>
      <c r="P25" s="753">
        <f t="shared" si="0"/>
        <v>279</v>
      </c>
      <c r="Q25" s="1119">
        <f t="shared" si="1"/>
        <v>30</v>
      </c>
      <c r="R25" s="170"/>
      <c r="S25" s="51"/>
      <c r="T25" s="192"/>
      <c r="U25" s="378"/>
      <c r="AB25" s="813"/>
      <c r="AC25" s="814"/>
      <c r="AD25" s="813"/>
      <c r="AE25" s="813"/>
    </row>
    <row r="26" spans="2:31" ht="15.75" customHeight="1" thickBot="1" x14ac:dyDescent="0.4">
      <c r="B26" s="461" t="s">
        <v>92</v>
      </c>
      <c r="C26" s="1056">
        <v>641</v>
      </c>
      <c r="D26" s="860" t="s">
        <v>365</v>
      </c>
      <c r="E26" s="859" t="s">
        <v>49</v>
      </c>
      <c r="F26" s="858" t="s">
        <v>6</v>
      </c>
      <c r="G26" s="643">
        <f t="shared" si="3"/>
        <v>2</v>
      </c>
      <c r="H26" s="238">
        <v>3</v>
      </c>
      <c r="I26" s="238">
        <v>7</v>
      </c>
      <c r="J26" s="238">
        <v>10</v>
      </c>
      <c r="K26" s="238">
        <v>7</v>
      </c>
      <c r="L26" s="238">
        <v>1</v>
      </c>
      <c r="M26" s="313">
        <v>2</v>
      </c>
      <c r="N26" s="313">
        <v>0</v>
      </c>
      <c r="O26" s="713">
        <v>0</v>
      </c>
      <c r="P26" s="753">
        <f t="shared" si="0"/>
        <v>265</v>
      </c>
      <c r="Q26" s="1119">
        <f t="shared" si="1"/>
        <v>30</v>
      </c>
      <c r="R26" s="81"/>
      <c r="S26" s="51"/>
      <c r="T26" s="192" t="str">
        <f>IF(S26="yes","G","")</f>
        <v/>
      </c>
      <c r="U26" s="378" t="str">
        <f>IF(P26=0," ",IF(Q26&lt;&gt;30,"ERROR!"," "))</f>
        <v xml:space="preserve"> </v>
      </c>
      <c r="AB26" s="815"/>
      <c r="AC26" s="816"/>
      <c r="AD26" s="815"/>
      <c r="AE26" s="815"/>
    </row>
    <row r="27" spans="2:31" ht="15.75" customHeight="1" x14ac:dyDescent="0.35">
      <c r="B27" s="461" t="s">
        <v>92</v>
      </c>
      <c r="C27" s="1105">
        <v>309</v>
      </c>
      <c r="D27" s="809" t="s">
        <v>312</v>
      </c>
      <c r="E27" s="702" t="s">
        <v>48</v>
      </c>
      <c r="F27" s="858" t="s">
        <v>6</v>
      </c>
      <c r="G27" s="643">
        <f t="shared" si="3"/>
        <v>2</v>
      </c>
      <c r="H27" s="238">
        <v>3</v>
      </c>
      <c r="I27" s="238">
        <v>8</v>
      </c>
      <c r="J27" s="238">
        <v>12</v>
      </c>
      <c r="K27" s="238">
        <v>3</v>
      </c>
      <c r="L27" s="238">
        <v>2</v>
      </c>
      <c r="M27" s="313">
        <v>1</v>
      </c>
      <c r="N27" s="313">
        <v>0</v>
      </c>
      <c r="O27" s="713">
        <v>1</v>
      </c>
      <c r="P27" s="753">
        <f t="shared" si="0"/>
        <v>262</v>
      </c>
      <c r="Q27" s="1119">
        <f t="shared" si="1"/>
        <v>30</v>
      </c>
      <c r="R27" s="128"/>
      <c r="S27" s="618"/>
      <c r="T27" s="726" t="str">
        <f t="shared" ref="T27:T43" si="5">IF(S27="yes","M","")</f>
        <v/>
      </c>
      <c r="U27" s="378" t="str">
        <f t="shared" si="2"/>
        <v xml:space="preserve"> </v>
      </c>
      <c r="AB27" s="815">
        <v>1143</v>
      </c>
      <c r="AC27" s="816" t="s">
        <v>291</v>
      </c>
      <c r="AD27" s="815" t="s">
        <v>44</v>
      </c>
      <c r="AE27" s="815" t="s">
        <v>284</v>
      </c>
    </row>
    <row r="28" spans="2:31" ht="15.75" customHeight="1" x14ac:dyDescent="0.3">
      <c r="B28" s="461" t="s">
        <v>92</v>
      </c>
      <c r="C28" s="1105">
        <v>1314</v>
      </c>
      <c r="D28" s="809" t="s">
        <v>332</v>
      </c>
      <c r="E28" s="702" t="s">
        <v>44</v>
      </c>
      <c r="F28" s="858" t="s">
        <v>6</v>
      </c>
      <c r="G28" s="643">
        <f t="shared" si="3"/>
        <v>2</v>
      </c>
      <c r="H28" s="238">
        <v>3</v>
      </c>
      <c r="I28" s="238">
        <v>9</v>
      </c>
      <c r="J28" s="238">
        <v>13</v>
      </c>
      <c r="K28" s="238">
        <v>2</v>
      </c>
      <c r="L28" s="238">
        <v>0</v>
      </c>
      <c r="M28" s="313">
        <v>1</v>
      </c>
      <c r="N28" s="313">
        <v>0</v>
      </c>
      <c r="O28" s="713">
        <v>2</v>
      </c>
      <c r="P28" s="753">
        <f t="shared" si="0"/>
        <v>259</v>
      </c>
      <c r="Q28" s="1119">
        <f t="shared" si="1"/>
        <v>30</v>
      </c>
      <c r="R28" s="81"/>
      <c r="S28" s="51"/>
      <c r="T28" s="57" t="str">
        <f t="shared" si="5"/>
        <v/>
      </c>
      <c r="U28" s="378" t="str">
        <f t="shared" si="2"/>
        <v xml:space="preserve"> </v>
      </c>
      <c r="AB28" s="813"/>
      <c r="AC28" s="814"/>
      <c r="AD28" s="815"/>
      <c r="AE28" s="813"/>
    </row>
    <row r="29" spans="2:31" ht="15.75" customHeight="1" thickBot="1" x14ac:dyDescent="0.4">
      <c r="B29" s="461" t="s">
        <v>92</v>
      </c>
      <c r="C29" s="1057">
        <v>2579</v>
      </c>
      <c r="D29" s="888" t="s">
        <v>367</v>
      </c>
      <c r="E29" s="1058" t="s">
        <v>48</v>
      </c>
      <c r="F29" s="1060" t="s">
        <v>6</v>
      </c>
      <c r="G29" s="642">
        <f t="shared" si="3"/>
        <v>2</v>
      </c>
      <c r="H29" s="1095">
        <v>1</v>
      </c>
      <c r="I29" s="1095">
        <v>2</v>
      </c>
      <c r="J29" s="1095">
        <v>6</v>
      </c>
      <c r="K29" s="1095">
        <v>13</v>
      </c>
      <c r="L29" s="1095">
        <v>8</v>
      </c>
      <c r="M29" s="1096">
        <v>0</v>
      </c>
      <c r="N29" s="1096">
        <v>0</v>
      </c>
      <c r="O29" s="1097">
        <v>0</v>
      </c>
      <c r="P29" s="1117">
        <f t="shared" si="0"/>
        <v>244</v>
      </c>
      <c r="Q29" s="1118">
        <f t="shared" si="1"/>
        <v>30</v>
      </c>
      <c r="R29" s="81"/>
      <c r="S29" s="51"/>
      <c r="T29" s="57"/>
      <c r="U29" s="378"/>
      <c r="AB29" s="813">
        <v>1629</v>
      </c>
      <c r="AC29" s="814" t="s">
        <v>293</v>
      </c>
      <c r="AD29" s="813" t="s">
        <v>53</v>
      </c>
      <c r="AE29" s="813" t="s">
        <v>278</v>
      </c>
    </row>
    <row r="30" spans="2:31" ht="15.75" customHeight="1" x14ac:dyDescent="0.3">
      <c r="B30" s="461" t="s">
        <v>92</v>
      </c>
      <c r="C30" s="824">
        <v>1799</v>
      </c>
      <c r="D30" s="817" t="s">
        <v>259</v>
      </c>
      <c r="E30" s="1047" t="s">
        <v>53</v>
      </c>
      <c r="F30" s="1059" t="s">
        <v>7</v>
      </c>
      <c r="G30" s="639">
        <f t="shared" si="3"/>
        <v>1</v>
      </c>
      <c r="H30" s="1087">
        <v>6</v>
      </c>
      <c r="I30" s="1087">
        <v>11</v>
      </c>
      <c r="J30" s="1087">
        <v>9</v>
      </c>
      <c r="K30" s="1087">
        <v>4</v>
      </c>
      <c r="L30" s="1087">
        <v>0</v>
      </c>
      <c r="M30" s="1088">
        <v>0</v>
      </c>
      <c r="N30" s="1088">
        <v>0</v>
      </c>
      <c r="O30" s="1089">
        <v>0</v>
      </c>
      <c r="P30" s="1115">
        <f t="shared" si="0"/>
        <v>283</v>
      </c>
      <c r="Q30" s="1116">
        <f t="shared" si="1"/>
        <v>30</v>
      </c>
      <c r="R30" s="80"/>
      <c r="S30" s="51"/>
      <c r="T30" s="57" t="str">
        <f>IF(S30="yes","M","")</f>
        <v/>
      </c>
      <c r="U30" s="378" t="str">
        <f>IF(P30=0," ",IF(Q30&lt;&gt;30,"ERROR!"," "))</f>
        <v xml:space="preserve"> </v>
      </c>
      <c r="AB30" s="813"/>
      <c r="AC30" s="814"/>
      <c r="AD30" s="813"/>
      <c r="AE30" s="813"/>
    </row>
    <row r="31" spans="2:31" ht="15.75" customHeight="1" x14ac:dyDescent="0.3">
      <c r="B31" s="461" t="s">
        <v>92</v>
      </c>
      <c r="C31" s="811">
        <v>1118</v>
      </c>
      <c r="D31" s="808" t="s">
        <v>228</v>
      </c>
      <c r="E31" s="702" t="s">
        <v>48</v>
      </c>
      <c r="F31" s="858" t="s">
        <v>7</v>
      </c>
      <c r="G31" s="643">
        <f t="shared" si="3"/>
        <v>1</v>
      </c>
      <c r="H31" s="238">
        <v>4</v>
      </c>
      <c r="I31" s="238">
        <v>13</v>
      </c>
      <c r="J31" s="238">
        <v>9</v>
      </c>
      <c r="K31" s="238">
        <v>4</v>
      </c>
      <c r="L31" s="238">
        <v>0</v>
      </c>
      <c r="M31" s="313">
        <v>0</v>
      </c>
      <c r="N31" s="313">
        <v>0</v>
      </c>
      <c r="O31" s="713">
        <v>0</v>
      </c>
      <c r="P31" s="753">
        <f t="shared" si="0"/>
        <v>283</v>
      </c>
      <c r="Q31" s="1119">
        <f t="shared" si="1"/>
        <v>30</v>
      </c>
      <c r="R31" s="80"/>
      <c r="S31" s="51"/>
      <c r="T31" s="57" t="str">
        <f t="shared" si="5"/>
        <v/>
      </c>
      <c r="U31" s="378" t="str">
        <f t="shared" si="2"/>
        <v xml:space="preserve"> </v>
      </c>
      <c r="AB31" s="813">
        <v>2040</v>
      </c>
      <c r="AC31" s="814" t="s">
        <v>321</v>
      </c>
      <c r="AD31" s="813" t="s">
        <v>53</v>
      </c>
      <c r="AE31" s="813" t="s">
        <v>284</v>
      </c>
    </row>
    <row r="32" spans="2:31" ht="15.75" customHeight="1" x14ac:dyDescent="0.3">
      <c r="B32" s="461" t="s">
        <v>92</v>
      </c>
      <c r="C32" s="811">
        <v>1921</v>
      </c>
      <c r="D32" s="808" t="s">
        <v>226</v>
      </c>
      <c r="E32" s="702" t="s">
        <v>48</v>
      </c>
      <c r="F32" s="858" t="s">
        <v>7</v>
      </c>
      <c r="G32" s="643">
        <f t="shared" si="3"/>
        <v>1</v>
      </c>
      <c r="H32" s="238">
        <v>3</v>
      </c>
      <c r="I32" s="238">
        <v>10</v>
      </c>
      <c r="J32" s="238">
        <v>12</v>
      </c>
      <c r="K32" s="238">
        <v>5</v>
      </c>
      <c r="L32" s="238">
        <v>0</v>
      </c>
      <c r="M32" s="313">
        <v>0</v>
      </c>
      <c r="N32" s="313">
        <v>0</v>
      </c>
      <c r="O32" s="713">
        <v>0</v>
      </c>
      <c r="P32" s="753">
        <f t="shared" si="0"/>
        <v>278</v>
      </c>
      <c r="Q32" s="1119">
        <f t="shared" si="1"/>
        <v>30</v>
      </c>
      <c r="R32" s="80"/>
      <c r="S32" s="51"/>
      <c r="T32" s="57" t="str">
        <f t="shared" si="5"/>
        <v/>
      </c>
      <c r="U32" s="378" t="str">
        <f t="shared" si="2"/>
        <v xml:space="preserve"> </v>
      </c>
      <c r="AB32" s="813">
        <v>1628</v>
      </c>
      <c r="AC32" s="814" t="s">
        <v>294</v>
      </c>
      <c r="AD32" s="813" t="s">
        <v>53</v>
      </c>
      <c r="AE32" s="813" t="s">
        <v>278</v>
      </c>
    </row>
    <row r="33" spans="2:31" ht="15.75" customHeight="1" x14ac:dyDescent="0.3">
      <c r="B33" s="461" t="s">
        <v>92</v>
      </c>
      <c r="C33" s="811">
        <v>1119</v>
      </c>
      <c r="D33" s="808" t="s">
        <v>330</v>
      </c>
      <c r="E33" s="702" t="s">
        <v>48</v>
      </c>
      <c r="F33" s="858" t="s">
        <v>7</v>
      </c>
      <c r="G33" s="643">
        <f t="shared" si="3"/>
        <v>1</v>
      </c>
      <c r="H33" s="238">
        <v>4</v>
      </c>
      <c r="I33" s="238">
        <v>9</v>
      </c>
      <c r="J33" s="238">
        <v>11</v>
      </c>
      <c r="K33" s="238">
        <v>5</v>
      </c>
      <c r="L33" s="238">
        <v>1</v>
      </c>
      <c r="M33" s="313">
        <v>0</v>
      </c>
      <c r="N33" s="313">
        <v>0</v>
      </c>
      <c r="O33" s="713">
        <v>0</v>
      </c>
      <c r="P33" s="753">
        <f t="shared" si="0"/>
        <v>276</v>
      </c>
      <c r="Q33" s="1119">
        <f t="shared" si="1"/>
        <v>30</v>
      </c>
      <c r="R33" s="80"/>
      <c r="S33" s="51"/>
      <c r="T33" s="57" t="str">
        <f>IF(S33="yes","M","")</f>
        <v/>
      </c>
      <c r="U33" s="378" t="str">
        <f>IF(P33=0," ",IF(Q33&lt;&gt;30,"ERROR!"," "))</f>
        <v xml:space="preserve"> </v>
      </c>
      <c r="AB33" s="815"/>
      <c r="AC33" s="816"/>
      <c r="AD33" s="813"/>
      <c r="AE33" s="815"/>
    </row>
    <row r="34" spans="2:31" ht="15.75" customHeight="1" x14ac:dyDescent="0.35">
      <c r="B34" s="461" t="s">
        <v>92</v>
      </c>
      <c r="C34" s="1056">
        <v>1267</v>
      </c>
      <c r="D34" s="860" t="s">
        <v>387</v>
      </c>
      <c r="E34" s="859" t="s">
        <v>53</v>
      </c>
      <c r="F34" s="858" t="s">
        <v>7</v>
      </c>
      <c r="G34" s="643">
        <f t="shared" si="3"/>
        <v>1</v>
      </c>
      <c r="H34" s="238">
        <v>3</v>
      </c>
      <c r="I34" s="238">
        <v>14</v>
      </c>
      <c r="J34" s="238">
        <v>9</v>
      </c>
      <c r="K34" s="238">
        <v>3</v>
      </c>
      <c r="L34" s="238">
        <v>0</v>
      </c>
      <c r="M34" s="313">
        <v>0</v>
      </c>
      <c r="N34" s="313">
        <v>0</v>
      </c>
      <c r="O34" s="713">
        <v>1</v>
      </c>
      <c r="P34" s="753">
        <f t="shared" si="0"/>
        <v>275</v>
      </c>
      <c r="Q34" s="1119">
        <f t="shared" si="1"/>
        <v>30</v>
      </c>
      <c r="R34" s="81"/>
      <c r="S34" s="51"/>
      <c r="T34" s="57" t="str">
        <f t="shared" si="5"/>
        <v/>
      </c>
      <c r="U34" s="378" t="str">
        <f t="shared" si="2"/>
        <v xml:space="preserve"> </v>
      </c>
      <c r="AB34" s="813">
        <v>641</v>
      </c>
      <c r="AC34" s="814" t="s">
        <v>325</v>
      </c>
      <c r="AD34" s="813" t="s">
        <v>49</v>
      </c>
      <c r="AE34" s="813" t="s">
        <v>278</v>
      </c>
    </row>
    <row r="35" spans="2:31" ht="15.75" customHeight="1" x14ac:dyDescent="0.3">
      <c r="B35" s="461" t="s">
        <v>92</v>
      </c>
      <c r="C35" s="811">
        <v>1901</v>
      </c>
      <c r="D35" s="808" t="s">
        <v>249</v>
      </c>
      <c r="E35" s="702" t="s">
        <v>53</v>
      </c>
      <c r="F35" s="1109" t="s">
        <v>7</v>
      </c>
      <c r="G35" s="643">
        <f t="shared" si="3"/>
        <v>1</v>
      </c>
      <c r="H35" s="238">
        <v>4</v>
      </c>
      <c r="I35" s="238">
        <v>9</v>
      </c>
      <c r="J35" s="238">
        <v>8</v>
      </c>
      <c r="K35" s="238">
        <v>6</v>
      </c>
      <c r="L35" s="238">
        <v>3</v>
      </c>
      <c r="M35" s="313">
        <v>0</v>
      </c>
      <c r="N35" s="313">
        <v>0</v>
      </c>
      <c r="O35" s="713">
        <v>0</v>
      </c>
      <c r="P35" s="753">
        <f t="shared" si="0"/>
        <v>271</v>
      </c>
      <c r="Q35" s="1119">
        <f t="shared" si="1"/>
        <v>30</v>
      </c>
      <c r="R35" s="81"/>
      <c r="S35" s="51"/>
      <c r="T35" s="57" t="str">
        <f t="shared" si="5"/>
        <v/>
      </c>
      <c r="U35" s="378" t="str">
        <f t="shared" si="2"/>
        <v xml:space="preserve"> </v>
      </c>
      <c r="AB35" s="813">
        <v>1465</v>
      </c>
      <c r="AC35" s="814" t="s">
        <v>295</v>
      </c>
      <c r="AD35" s="813" t="s">
        <v>49</v>
      </c>
      <c r="AE35" s="813" t="s">
        <v>278</v>
      </c>
    </row>
    <row r="36" spans="2:31" ht="15.75" customHeight="1" x14ac:dyDescent="0.3">
      <c r="B36" s="461" t="s">
        <v>92</v>
      </c>
      <c r="C36" s="811">
        <v>1291</v>
      </c>
      <c r="D36" s="808" t="s">
        <v>337</v>
      </c>
      <c r="E36" s="702" t="s">
        <v>41</v>
      </c>
      <c r="F36" s="858" t="s">
        <v>7</v>
      </c>
      <c r="G36" s="643">
        <f t="shared" si="3"/>
        <v>1</v>
      </c>
      <c r="H36" s="238">
        <v>2</v>
      </c>
      <c r="I36" s="238">
        <v>10</v>
      </c>
      <c r="J36" s="238">
        <v>9</v>
      </c>
      <c r="K36" s="238">
        <v>7</v>
      </c>
      <c r="L36" s="238">
        <v>2</v>
      </c>
      <c r="M36" s="313">
        <v>0</v>
      </c>
      <c r="N36" s="313">
        <v>0</v>
      </c>
      <c r="O36" s="713">
        <v>0</v>
      </c>
      <c r="P36" s="753">
        <f t="shared" si="0"/>
        <v>271</v>
      </c>
      <c r="Q36" s="1119">
        <f t="shared" si="1"/>
        <v>30</v>
      </c>
      <c r="R36" s="81"/>
      <c r="S36" s="51"/>
      <c r="T36" s="57" t="str">
        <f t="shared" si="5"/>
        <v/>
      </c>
      <c r="U36" s="378" t="str">
        <f t="shared" si="2"/>
        <v xml:space="preserve"> </v>
      </c>
      <c r="AB36" s="813"/>
      <c r="AC36" s="814"/>
      <c r="AD36" s="813"/>
      <c r="AE36" s="813"/>
    </row>
    <row r="37" spans="2:31" ht="15.75" customHeight="1" x14ac:dyDescent="0.35">
      <c r="B37" s="461" t="s">
        <v>92</v>
      </c>
      <c r="C37" s="1056">
        <v>2238</v>
      </c>
      <c r="D37" s="860" t="s">
        <v>301</v>
      </c>
      <c r="E37" s="859" t="s">
        <v>302</v>
      </c>
      <c r="F37" s="858" t="s">
        <v>7</v>
      </c>
      <c r="G37" s="643">
        <f t="shared" si="3"/>
        <v>1</v>
      </c>
      <c r="H37" s="238">
        <v>3</v>
      </c>
      <c r="I37" s="238">
        <v>7</v>
      </c>
      <c r="J37" s="238">
        <v>13</v>
      </c>
      <c r="K37" s="238">
        <v>4</v>
      </c>
      <c r="L37" s="238">
        <v>3</v>
      </c>
      <c r="M37" s="313">
        <v>0</v>
      </c>
      <c r="N37" s="313">
        <v>0</v>
      </c>
      <c r="O37" s="713">
        <v>0</v>
      </c>
      <c r="P37" s="753">
        <f t="shared" si="0"/>
        <v>270</v>
      </c>
      <c r="Q37" s="1119">
        <f t="shared" si="1"/>
        <v>30</v>
      </c>
      <c r="R37" s="81"/>
      <c r="S37" s="51"/>
      <c r="T37" s="517" t="str">
        <f t="shared" si="5"/>
        <v/>
      </c>
      <c r="U37" s="378" t="str">
        <f t="shared" si="2"/>
        <v xml:space="preserve"> </v>
      </c>
      <c r="AB37" s="815"/>
      <c r="AC37" s="816"/>
      <c r="AD37" s="813"/>
      <c r="AE37" s="815"/>
    </row>
    <row r="38" spans="2:31" ht="15.75" customHeight="1" x14ac:dyDescent="0.35">
      <c r="B38" s="461" t="s">
        <v>92</v>
      </c>
      <c r="C38" s="811">
        <v>999</v>
      </c>
      <c r="D38" s="808" t="s">
        <v>313</v>
      </c>
      <c r="E38" s="702" t="s">
        <v>48</v>
      </c>
      <c r="F38" s="858" t="s">
        <v>7</v>
      </c>
      <c r="G38" s="643">
        <f t="shared" si="3"/>
        <v>1</v>
      </c>
      <c r="H38" s="238">
        <v>2</v>
      </c>
      <c r="I38" s="238">
        <v>13</v>
      </c>
      <c r="J38" s="238">
        <v>11</v>
      </c>
      <c r="K38" s="238">
        <v>2</v>
      </c>
      <c r="L38" s="238">
        <v>0</v>
      </c>
      <c r="M38" s="313">
        <v>0</v>
      </c>
      <c r="N38" s="313">
        <v>0</v>
      </c>
      <c r="O38" s="713">
        <v>2</v>
      </c>
      <c r="P38" s="753">
        <f t="shared" ref="P38:P61" si="6">(H38*10)+(I38*10)+(J38*9)+(K38*8)+(L38*7)+(M38*6)+(N38*5)</f>
        <v>265</v>
      </c>
      <c r="Q38" s="1119">
        <f t="shared" ref="Q38:Q61" si="7">SUM(H38:O38)</f>
        <v>30</v>
      </c>
      <c r="R38" s="81"/>
      <c r="S38" s="51"/>
      <c r="T38" s="517"/>
      <c r="U38" s="378"/>
      <c r="AB38" s="815"/>
      <c r="AC38" s="816"/>
      <c r="AD38" s="815"/>
      <c r="AE38" s="815"/>
    </row>
    <row r="39" spans="2:31" ht="15.75" customHeight="1" x14ac:dyDescent="0.3">
      <c r="B39" s="461" t="s">
        <v>92</v>
      </c>
      <c r="C39" s="1105">
        <v>2040</v>
      </c>
      <c r="D39" s="809" t="s">
        <v>246</v>
      </c>
      <c r="E39" s="702" t="s">
        <v>53</v>
      </c>
      <c r="F39" s="858" t="s">
        <v>7</v>
      </c>
      <c r="G39" s="643">
        <f t="shared" si="3"/>
        <v>1</v>
      </c>
      <c r="H39" s="238">
        <v>0</v>
      </c>
      <c r="I39" s="238">
        <v>7</v>
      </c>
      <c r="J39" s="238">
        <v>13</v>
      </c>
      <c r="K39" s="238">
        <v>6</v>
      </c>
      <c r="L39" s="238">
        <v>4</v>
      </c>
      <c r="M39" s="313">
        <v>0</v>
      </c>
      <c r="N39" s="313">
        <v>0</v>
      </c>
      <c r="O39" s="713">
        <v>0</v>
      </c>
      <c r="P39" s="753">
        <f t="shared" si="6"/>
        <v>263</v>
      </c>
      <c r="Q39" s="1119">
        <f t="shared" si="7"/>
        <v>30</v>
      </c>
      <c r="R39" s="81"/>
      <c r="S39" s="51"/>
      <c r="T39" s="57" t="str">
        <f t="shared" si="5"/>
        <v/>
      </c>
      <c r="U39" s="378" t="str">
        <f t="shared" si="2"/>
        <v xml:space="preserve"> </v>
      </c>
      <c r="AB39" s="815">
        <v>1742</v>
      </c>
      <c r="AC39" s="816" t="s">
        <v>303</v>
      </c>
      <c r="AD39" s="813" t="s">
        <v>304</v>
      </c>
      <c r="AE39" s="815" t="s">
        <v>278</v>
      </c>
    </row>
    <row r="40" spans="2:31" ht="15.75" customHeight="1" x14ac:dyDescent="0.3">
      <c r="B40" s="461" t="s">
        <v>92</v>
      </c>
      <c r="C40" s="811">
        <v>1143</v>
      </c>
      <c r="D40" s="808" t="s">
        <v>266</v>
      </c>
      <c r="E40" s="702" t="s">
        <v>44</v>
      </c>
      <c r="F40" s="858" t="s">
        <v>7</v>
      </c>
      <c r="G40" s="643">
        <f t="shared" si="3"/>
        <v>1</v>
      </c>
      <c r="H40" s="238">
        <v>1</v>
      </c>
      <c r="I40" s="238">
        <v>8</v>
      </c>
      <c r="J40" s="238">
        <v>13</v>
      </c>
      <c r="K40" s="238">
        <v>6</v>
      </c>
      <c r="L40" s="238">
        <v>1</v>
      </c>
      <c r="M40" s="313">
        <v>0</v>
      </c>
      <c r="N40" s="313">
        <v>0</v>
      </c>
      <c r="O40" s="713">
        <v>1</v>
      </c>
      <c r="P40" s="753">
        <f t="shared" si="6"/>
        <v>262</v>
      </c>
      <c r="Q40" s="1119">
        <f t="shared" si="7"/>
        <v>30</v>
      </c>
      <c r="R40" s="80"/>
      <c r="S40" s="58"/>
      <c r="T40" s="59" t="str">
        <f t="shared" si="5"/>
        <v/>
      </c>
      <c r="U40" s="398" t="str">
        <f>IF(P40=0," ",IF(Q40&lt;&gt;30,"ERROR!"," "))</f>
        <v xml:space="preserve"> </v>
      </c>
      <c r="AB40" s="813"/>
      <c r="AC40" s="814"/>
      <c r="AD40" s="813"/>
      <c r="AE40" s="813"/>
    </row>
    <row r="41" spans="2:31" ht="15.75" customHeight="1" x14ac:dyDescent="0.3">
      <c r="B41" s="461" t="s">
        <v>92</v>
      </c>
      <c r="C41" s="811">
        <v>1982</v>
      </c>
      <c r="D41" s="808" t="s">
        <v>237</v>
      </c>
      <c r="E41" s="702" t="s">
        <v>40</v>
      </c>
      <c r="F41" s="858" t="s">
        <v>7</v>
      </c>
      <c r="G41" s="643">
        <f t="shared" si="3"/>
        <v>1</v>
      </c>
      <c r="H41" s="238">
        <v>2</v>
      </c>
      <c r="I41" s="238">
        <v>9</v>
      </c>
      <c r="J41" s="238">
        <v>10</v>
      </c>
      <c r="K41" s="238">
        <v>5</v>
      </c>
      <c r="L41" s="238">
        <v>3</v>
      </c>
      <c r="M41" s="313">
        <v>0</v>
      </c>
      <c r="N41" s="313">
        <v>0</v>
      </c>
      <c r="O41" s="713">
        <v>1</v>
      </c>
      <c r="P41" s="753">
        <f t="shared" si="6"/>
        <v>261</v>
      </c>
      <c r="Q41" s="1119">
        <f t="shared" si="7"/>
        <v>30</v>
      </c>
      <c r="R41" s="80"/>
      <c r="S41" s="58"/>
      <c r="T41" s="59" t="str">
        <f t="shared" si="5"/>
        <v/>
      </c>
      <c r="U41" s="398" t="str">
        <f>IF(P41=0," ",IF(Q41&lt;&gt;30,"ERROR!"," "))</f>
        <v xml:space="preserve"> </v>
      </c>
      <c r="AB41" s="813"/>
      <c r="AC41" s="814"/>
      <c r="AD41" s="813"/>
      <c r="AE41" s="813"/>
    </row>
    <row r="42" spans="2:31" ht="15.75" customHeight="1" x14ac:dyDescent="0.35">
      <c r="B42" s="461"/>
      <c r="C42" s="1056">
        <v>1767</v>
      </c>
      <c r="D42" s="860" t="s">
        <v>334</v>
      </c>
      <c r="E42" s="859" t="s">
        <v>53</v>
      </c>
      <c r="F42" s="858" t="s">
        <v>7</v>
      </c>
      <c r="G42" s="643">
        <f t="shared" ref="G42:G73" si="8">VLOOKUP(F42,$Y$6:$Z$12,2,FALSE)</f>
        <v>1</v>
      </c>
      <c r="H42" s="238">
        <v>2</v>
      </c>
      <c r="I42" s="238">
        <v>6</v>
      </c>
      <c r="J42" s="238">
        <v>11</v>
      </c>
      <c r="K42" s="238">
        <v>5</v>
      </c>
      <c r="L42" s="238">
        <v>5</v>
      </c>
      <c r="M42" s="313">
        <v>1</v>
      </c>
      <c r="N42" s="313">
        <v>0</v>
      </c>
      <c r="O42" s="713">
        <v>0</v>
      </c>
      <c r="P42" s="753">
        <f t="shared" si="6"/>
        <v>260</v>
      </c>
      <c r="Q42" s="1119">
        <f t="shared" si="7"/>
        <v>30</v>
      </c>
      <c r="R42" s="80"/>
      <c r="S42" s="58"/>
      <c r="T42" s="59"/>
      <c r="U42" s="398"/>
      <c r="AB42" s="813"/>
      <c r="AC42" s="814"/>
      <c r="AD42" s="813"/>
      <c r="AE42" s="813"/>
    </row>
    <row r="43" spans="2:31" ht="15.75" customHeight="1" thickBot="1" x14ac:dyDescent="0.4">
      <c r="B43" s="461" t="s">
        <v>92</v>
      </c>
      <c r="C43" s="1105">
        <v>1687</v>
      </c>
      <c r="D43" s="809" t="s">
        <v>306</v>
      </c>
      <c r="E43" s="702" t="s">
        <v>48</v>
      </c>
      <c r="F43" s="858" t="s">
        <v>7</v>
      </c>
      <c r="G43" s="643">
        <f t="shared" si="8"/>
        <v>1</v>
      </c>
      <c r="H43" s="238">
        <v>2</v>
      </c>
      <c r="I43" s="238">
        <v>5</v>
      </c>
      <c r="J43" s="238">
        <v>12</v>
      </c>
      <c r="K43" s="238">
        <v>6</v>
      </c>
      <c r="L43" s="238">
        <v>2</v>
      </c>
      <c r="M43" s="313">
        <v>3</v>
      </c>
      <c r="N43" s="313">
        <v>0</v>
      </c>
      <c r="O43" s="713">
        <v>0</v>
      </c>
      <c r="P43" s="753">
        <f t="shared" si="6"/>
        <v>258</v>
      </c>
      <c r="Q43" s="1119">
        <f t="shared" si="7"/>
        <v>30</v>
      </c>
      <c r="R43" s="71"/>
      <c r="S43" s="58"/>
      <c r="T43" s="59" t="str">
        <f t="shared" si="5"/>
        <v/>
      </c>
      <c r="U43" s="398" t="str">
        <f>IF(P43=0," ",IF(Q43&lt;&gt;30,"ERROR!"," "))</f>
        <v xml:space="preserve"> </v>
      </c>
      <c r="AB43" s="815">
        <v>1207</v>
      </c>
      <c r="AC43" s="816" t="s">
        <v>326</v>
      </c>
      <c r="AD43" s="815" t="s">
        <v>49</v>
      </c>
      <c r="AE43" s="815" t="s">
        <v>278</v>
      </c>
    </row>
    <row r="44" spans="2:31" ht="15.75" customHeight="1" x14ac:dyDescent="0.3">
      <c r="B44" s="461" t="s">
        <v>92</v>
      </c>
      <c r="C44" s="811">
        <v>1952</v>
      </c>
      <c r="D44" s="808" t="s">
        <v>336</v>
      </c>
      <c r="E44" s="702" t="s">
        <v>41</v>
      </c>
      <c r="F44" s="858" t="s">
        <v>7</v>
      </c>
      <c r="G44" s="643">
        <f t="shared" si="8"/>
        <v>1</v>
      </c>
      <c r="H44" s="238">
        <v>1</v>
      </c>
      <c r="I44" s="238">
        <v>5</v>
      </c>
      <c r="J44" s="238">
        <v>9</v>
      </c>
      <c r="K44" s="238">
        <v>12</v>
      </c>
      <c r="L44" s="238">
        <v>3</v>
      </c>
      <c r="M44" s="313">
        <v>0</v>
      </c>
      <c r="N44" s="313">
        <v>0</v>
      </c>
      <c r="O44" s="713">
        <v>0</v>
      </c>
      <c r="P44" s="753">
        <f t="shared" si="6"/>
        <v>258</v>
      </c>
      <c r="Q44" s="1119">
        <f t="shared" si="7"/>
        <v>30</v>
      </c>
      <c r="R44" s="170"/>
      <c r="S44" s="51"/>
      <c r="T44" s="192" t="str">
        <f t="shared" ref="T44:T53" si="9">IF(S44="yes","G","")</f>
        <v/>
      </c>
      <c r="U44" s="378" t="str">
        <f t="shared" si="2"/>
        <v xml:space="preserve"> </v>
      </c>
      <c r="AB44" s="813"/>
      <c r="AC44" s="814"/>
      <c r="AD44" s="813"/>
      <c r="AE44" s="813"/>
    </row>
    <row r="45" spans="2:31" ht="15.75" customHeight="1" x14ac:dyDescent="0.3">
      <c r="B45" s="461" t="s">
        <v>92</v>
      </c>
      <c r="C45" s="811">
        <v>1853</v>
      </c>
      <c r="D45" s="808" t="s">
        <v>254</v>
      </c>
      <c r="E45" s="702" t="s">
        <v>53</v>
      </c>
      <c r="F45" s="858" t="s">
        <v>7</v>
      </c>
      <c r="G45" s="643">
        <f t="shared" si="8"/>
        <v>1</v>
      </c>
      <c r="H45" s="238">
        <v>1</v>
      </c>
      <c r="I45" s="238">
        <v>8</v>
      </c>
      <c r="J45" s="238">
        <v>7</v>
      </c>
      <c r="K45" s="238">
        <v>6</v>
      </c>
      <c r="L45" s="238">
        <v>6</v>
      </c>
      <c r="M45" s="313">
        <v>2</v>
      </c>
      <c r="N45" s="313">
        <v>0</v>
      </c>
      <c r="O45" s="713">
        <v>0</v>
      </c>
      <c r="P45" s="753">
        <f t="shared" si="6"/>
        <v>255</v>
      </c>
      <c r="Q45" s="1119">
        <f t="shared" si="7"/>
        <v>30</v>
      </c>
      <c r="R45" s="170"/>
      <c r="S45" s="51"/>
      <c r="T45" s="192" t="str">
        <f t="shared" si="9"/>
        <v/>
      </c>
      <c r="U45" s="378" t="str">
        <f t="shared" si="2"/>
        <v xml:space="preserve"> </v>
      </c>
      <c r="AB45" s="813"/>
      <c r="AC45" s="814"/>
      <c r="AD45" s="813"/>
      <c r="AE45" s="813"/>
    </row>
    <row r="46" spans="2:31" ht="15.75" customHeight="1" x14ac:dyDescent="0.35">
      <c r="B46" s="461" t="s">
        <v>92</v>
      </c>
      <c r="C46" s="1056">
        <v>1956</v>
      </c>
      <c r="D46" s="860" t="s">
        <v>351</v>
      </c>
      <c r="E46" s="859" t="s">
        <v>48</v>
      </c>
      <c r="F46" s="858" t="s">
        <v>7</v>
      </c>
      <c r="G46" s="643">
        <f t="shared" si="8"/>
        <v>1</v>
      </c>
      <c r="H46" s="238">
        <v>0</v>
      </c>
      <c r="I46" s="238">
        <v>4</v>
      </c>
      <c r="J46" s="238">
        <v>15</v>
      </c>
      <c r="K46" s="238">
        <v>5</v>
      </c>
      <c r="L46" s="238">
        <v>3</v>
      </c>
      <c r="M46" s="313">
        <v>3</v>
      </c>
      <c r="N46" s="313">
        <v>0</v>
      </c>
      <c r="O46" s="713">
        <v>0</v>
      </c>
      <c r="P46" s="753">
        <f t="shared" si="6"/>
        <v>254</v>
      </c>
      <c r="Q46" s="1119">
        <f t="shared" si="7"/>
        <v>30</v>
      </c>
      <c r="R46" s="81"/>
      <c r="S46" s="51"/>
      <c r="T46" s="192" t="str">
        <f>IF(S46="yes","G","")</f>
        <v/>
      </c>
      <c r="U46" s="378" t="str">
        <f>IF(P46=0," ",IF(Q46&lt;&gt;30,"ERROR!"," "))</f>
        <v xml:space="preserve"> </v>
      </c>
      <c r="AB46" s="813">
        <v>1569</v>
      </c>
      <c r="AC46" s="814" t="s">
        <v>317</v>
      </c>
      <c r="AD46" s="815" t="s">
        <v>44</v>
      </c>
      <c r="AE46" s="813" t="s">
        <v>278</v>
      </c>
    </row>
    <row r="47" spans="2:31" ht="15.75" customHeight="1" x14ac:dyDescent="0.3">
      <c r="B47" s="461" t="s">
        <v>92</v>
      </c>
      <c r="C47" s="811">
        <v>2035</v>
      </c>
      <c r="D47" s="808" t="s">
        <v>340</v>
      </c>
      <c r="E47" s="702" t="s">
        <v>53</v>
      </c>
      <c r="F47" s="858" t="s">
        <v>7</v>
      </c>
      <c r="G47" s="643">
        <f t="shared" si="8"/>
        <v>1</v>
      </c>
      <c r="H47" s="238">
        <v>0</v>
      </c>
      <c r="I47" s="238">
        <v>5</v>
      </c>
      <c r="J47" s="238">
        <v>14</v>
      </c>
      <c r="K47" s="238">
        <v>7</v>
      </c>
      <c r="L47" s="238">
        <v>3</v>
      </c>
      <c r="M47" s="313">
        <v>0</v>
      </c>
      <c r="N47" s="313">
        <v>0</v>
      </c>
      <c r="O47" s="713">
        <v>1</v>
      </c>
      <c r="P47" s="753">
        <f t="shared" si="6"/>
        <v>253</v>
      </c>
      <c r="Q47" s="1119">
        <f t="shared" si="7"/>
        <v>30</v>
      </c>
      <c r="R47" s="81"/>
      <c r="S47" s="51"/>
      <c r="T47" s="192" t="str">
        <f>IF(S47="yes","G","")</f>
        <v/>
      </c>
      <c r="U47" s="378" t="str">
        <f>IF(P47=0," ",IF(Q47&lt;&gt;30,"ERROR!"," "))</f>
        <v xml:space="preserve"> </v>
      </c>
      <c r="AB47" s="813"/>
      <c r="AC47" s="814"/>
      <c r="AD47" s="813"/>
      <c r="AE47" s="813"/>
    </row>
    <row r="48" spans="2:31" ht="15.75" customHeight="1" x14ac:dyDescent="0.3">
      <c r="B48" s="461" t="s">
        <v>92</v>
      </c>
      <c r="C48" s="811">
        <v>1264</v>
      </c>
      <c r="D48" s="808" t="s">
        <v>243</v>
      </c>
      <c r="E48" s="702" t="s">
        <v>41</v>
      </c>
      <c r="F48" s="858" t="s">
        <v>7</v>
      </c>
      <c r="G48" s="643">
        <f t="shared" si="8"/>
        <v>1</v>
      </c>
      <c r="H48" s="238">
        <v>1</v>
      </c>
      <c r="I48" s="238">
        <v>2</v>
      </c>
      <c r="J48" s="238">
        <v>14</v>
      </c>
      <c r="K48" s="238">
        <v>9</v>
      </c>
      <c r="L48" s="238">
        <v>2</v>
      </c>
      <c r="M48" s="313">
        <v>1</v>
      </c>
      <c r="N48" s="313">
        <v>0</v>
      </c>
      <c r="O48" s="713">
        <v>1</v>
      </c>
      <c r="P48" s="753">
        <f t="shared" si="6"/>
        <v>248</v>
      </c>
      <c r="Q48" s="1119">
        <f t="shared" si="7"/>
        <v>30</v>
      </c>
      <c r="R48" s="80"/>
      <c r="S48" s="51"/>
      <c r="T48" s="192" t="str">
        <f t="shared" si="9"/>
        <v/>
      </c>
      <c r="U48" s="378" t="str">
        <f t="shared" si="2"/>
        <v xml:space="preserve"> </v>
      </c>
      <c r="AB48" s="813">
        <v>1264</v>
      </c>
      <c r="AC48" s="814" t="s">
        <v>309</v>
      </c>
      <c r="AD48" s="813" t="s">
        <v>310</v>
      </c>
      <c r="AE48" s="813" t="s">
        <v>278</v>
      </c>
    </row>
    <row r="49" spans="2:31" ht="15.75" customHeight="1" x14ac:dyDescent="0.35">
      <c r="B49" s="461" t="s">
        <v>92</v>
      </c>
      <c r="C49" s="811">
        <v>909</v>
      </c>
      <c r="D49" s="808" t="s">
        <v>341</v>
      </c>
      <c r="E49" s="702" t="s">
        <v>53</v>
      </c>
      <c r="F49" s="858" t="s">
        <v>7</v>
      </c>
      <c r="G49" s="643">
        <f t="shared" si="8"/>
        <v>1</v>
      </c>
      <c r="H49" s="238">
        <v>0</v>
      </c>
      <c r="I49" s="238">
        <v>2</v>
      </c>
      <c r="J49" s="238">
        <v>11</v>
      </c>
      <c r="K49" s="238">
        <v>11</v>
      </c>
      <c r="L49" s="238">
        <v>5</v>
      </c>
      <c r="M49" s="313">
        <v>1</v>
      </c>
      <c r="N49" s="313">
        <v>0</v>
      </c>
      <c r="O49" s="713">
        <v>0</v>
      </c>
      <c r="P49" s="753">
        <f t="shared" si="6"/>
        <v>248</v>
      </c>
      <c r="Q49" s="1119">
        <f t="shared" si="7"/>
        <v>30</v>
      </c>
      <c r="R49" s="80"/>
      <c r="S49" s="51"/>
      <c r="T49" s="192" t="str">
        <f t="shared" si="9"/>
        <v/>
      </c>
      <c r="U49" s="378" t="str">
        <f t="shared" si="2"/>
        <v xml:space="preserve"> </v>
      </c>
      <c r="AB49" s="815"/>
      <c r="AC49" s="816"/>
      <c r="AD49" s="815"/>
      <c r="AE49" s="815"/>
    </row>
    <row r="50" spans="2:31" ht="15.75" customHeight="1" x14ac:dyDescent="0.3">
      <c r="B50" s="461" t="s">
        <v>92</v>
      </c>
      <c r="C50" s="865">
        <v>2578</v>
      </c>
      <c r="D50" s="808" t="s">
        <v>348</v>
      </c>
      <c r="E50" s="702" t="s">
        <v>48</v>
      </c>
      <c r="F50" s="858" t="s">
        <v>7</v>
      </c>
      <c r="G50" s="643">
        <f t="shared" si="8"/>
        <v>1</v>
      </c>
      <c r="H50" s="238">
        <v>1</v>
      </c>
      <c r="I50" s="238">
        <v>7</v>
      </c>
      <c r="J50" s="238">
        <v>9</v>
      </c>
      <c r="K50" s="238">
        <v>7</v>
      </c>
      <c r="L50" s="238">
        <v>3</v>
      </c>
      <c r="M50" s="313">
        <v>1</v>
      </c>
      <c r="N50" s="313">
        <v>0</v>
      </c>
      <c r="O50" s="713">
        <v>2</v>
      </c>
      <c r="P50" s="753">
        <f t="shared" si="6"/>
        <v>244</v>
      </c>
      <c r="Q50" s="1119">
        <f t="shared" si="7"/>
        <v>30</v>
      </c>
      <c r="R50" s="80"/>
      <c r="S50" s="51"/>
      <c r="T50" s="192" t="str">
        <f t="shared" si="9"/>
        <v/>
      </c>
      <c r="U50" s="378" t="str">
        <f t="shared" si="2"/>
        <v xml:space="preserve"> </v>
      </c>
      <c r="AB50" s="815">
        <v>516</v>
      </c>
      <c r="AC50" s="816" t="s">
        <v>297</v>
      </c>
      <c r="AD50" s="813" t="s">
        <v>49</v>
      </c>
      <c r="AE50" s="815" t="s">
        <v>278</v>
      </c>
    </row>
    <row r="51" spans="2:31" ht="15.75" customHeight="1" x14ac:dyDescent="0.35">
      <c r="B51" s="461" t="s">
        <v>92</v>
      </c>
      <c r="C51" s="1056">
        <v>2157</v>
      </c>
      <c r="D51" s="860" t="s">
        <v>366</v>
      </c>
      <c r="E51" s="859" t="s">
        <v>48</v>
      </c>
      <c r="F51" s="858" t="s">
        <v>7</v>
      </c>
      <c r="G51" s="643">
        <f t="shared" si="8"/>
        <v>1</v>
      </c>
      <c r="H51" s="238">
        <v>0</v>
      </c>
      <c r="I51" s="238">
        <v>2</v>
      </c>
      <c r="J51" s="238">
        <v>9</v>
      </c>
      <c r="K51" s="238">
        <v>12</v>
      </c>
      <c r="L51" s="238">
        <v>5</v>
      </c>
      <c r="M51" s="313">
        <v>2</v>
      </c>
      <c r="N51" s="313">
        <v>0</v>
      </c>
      <c r="O51" s="713">
        <v>0</v>
      </c>
      <c r="P51" s="753">
        <f t="shared" si="6"/>
        <v>244</v>
      </c>
      <c r="Q51" s="1119">
        <f t="shared" si="7"/>
        <v>30</v>
      </c>
      <c r="R51" s="80"/>
      <c r="S51" s="51"/>
      <c r="T51" s="192" t="str">
        <f t="shared" si="9"/>
        <v/>
      </c>
      <c r="U51" s="378" t="str">
        <f t="shared" si="2"/>
        <v xml:space="preserve"> </v>
      </c>
      <c r="AB51" s="813"/>
      <c r="AC51" s="814"/>
      <c r="AD51" s="813"/>
      <c r="AE51" s="813"/>
    </row>
    <row r="52" spans="2:31" ht="15.75" customHeight="1" x14ac:dyDescent="0.35">
      <c r="B52" s="461" t="s">
        <v>92</v>
      </c>
      <c r="C52" s="1056">
        <v>2009</v>
      </c>
      <c r="D52" s="1220" t="s">
        <v>383</v>
      </c>
      <c r="E52" s="859" t="s">
        <v>279</v>
      </c>
      <c r="F52" s="858" t="s">
        <v>7</v>
      </c>
      <c r="G52" s="643">
        <f t="shared" si="8"/>
        <v>1</v>
      </c>
      <c r="H52" s="238">
        <v>1</v>
      </c>
      <c r="I52" s="238">
        <v>3</v>
      </c>
      <c r="J52" s="238">
        <v>16</v>
      </c>
      <c r="K52" s="238">
        <v>4</v>
      </c>
      <c r="L52" s="238">
        <v>2</v>
      </c>
      <c r="M52" s="313">
        <v>2</v>
      </c>
      <c r="N52" s="313">
        <v>0</v>
      </c>
      <c r="O52" s="713">
        <v>2</v>
      </c>
      <c r="P52" s="753">
        <f t="shared" si="6"/>
        <v>242</v>
      </c>
      <c r="Q52" s="1119">
        <f t="shared" si="7"/>
        <v>30</v>
      </c>
      <c r="R52" s="80"/>
      <c r="S52" s="51"/>
      <c r="T52" s="192" t="str">
        <f>IF(S52="yes","G","")</f>
        <v/>
      </c>
      <c r="U52" s="378" t="str">
        <f>IF(P52=0," ",IF(Q52&lt;&gt;30,"ERROR!"," "))</f>
        <v xml:space="preserve"> </v>
      </c>
      <c r="AB52" s="815">
        <v>3623</v>
      </c>
      <c r="AC52" s="816" t="s">
        <v>319</v>
      </c>
      <c r="AD52" s="815" t="s">
        <v>41</v>
      </c>
      <c r="AE52" s="815" t="s">
        <v>278</v>
      </c>
    </row>
    <row r="53" spans="2:31" ht="15.75" customHeight="1" x14ac:dyDescent="0.3">
      <c r="B53" s="461" t="s">
        <v>92</v>
      </c>
      <c r="C53" s="1105">
        <v>1629</v>
      </c>
      <c r="D53" s="809" t="s">
        <v>333</v>
      </c>
      <c r="E53" s="702" t="s">
        <v>53</v>
      </c>
      <c r="F53" s="858" t="s">
        <v>7</v>
      </c>
      <c r="G53" s="643">
        <f t="shared" si="8"/>
        <v>1</v>
      </c>
      <c r="H53" s="238">
        <v>1</v>
      </c>
      <c r="I53" s="238">
        <v>1</v>
      </c>
      <c r="J53" s="238">
        <v>11</v>
      </c>
      <c r="K53" s="238">
        <v>7</v>
      </c>
      <c r="L53" s="238">
        <v>5</v>
      </c>
      <c r="M53" s="313">
        <v>5</v>
      </c>
      <c r="N53" s="313">
        <v>0</v>
      </c>
      <c r="O53" s="713">
        <v>0</v>
      </c>
      <c r="P53" s="753">
        <f t="shared" si="6"/>
        <v>240</v>
      </c>
      <c r="Q53" s="1119">
        <f t="shared" si="7"/>
        <v>30</v>
      </c>
      <c r="R53" s="81"/>
      <c r="S53" s="51"/>
      <c r="T53" s="192" t="str">
        <f t="shared" si="9"/>
        <v/>
      </c>
      <c r="U53" s="378" t="str">
        <f t="shared" si="2"/>
        <v xml:space="preserve"> </v>
      </c>
      <c r="AB53" s="815"/>
      <c r="AC53" s="816"/>
      <c r="AD53" s="813"/>
      <c r="AE53" s="815"/>
    </row>
    <row r="54" spans="2:31" ht="15.75" customHeight="1" x14ac:dyDescent="0.35">
      <c r="B54" s="461" t="s">
        <v>92</v>
      </c>
      <c r="C54" s="1056">
        <v>1170</v>
      </c>
      <c r="D54" s="860" t="s">
        <v>364</v>
      </c>
      <c r="E54" s="859" t="s">
        <v>53</v>
      </c>
      <c r="F54" s="858" t="s">
        <v>7</v>
      </c>
      <c r="G54" s="643">
        <f t="shared" si="8"/>
        <v>1</v>
      </c>
      <c r="H54" s="238">
        <v>1</v>
      </c>
      <c r="I54" s="238">
        <v>6</v>
      </c>
      <c r="J54" s="238">
        <v>11</v>
      </c>
      <c r="K54" s="238">
        <v>4</v>
      </c>
      <c r="L54" s="238">
        <v>3</v>
      </c>
      <c r="M54" s="313">
        <v>1</v>
      </c>
      <c r="N54" s="313">
        <v>1</v>
      </c>
      <c r="O54" s="713">
        <v>3</v>
      </c>
      <c r="P54" s="753">
        <f t="shared" si="6"/>
        <v>233</v>
      </c>
      <c r="Q54" s="1119">
        <f t="shared" si="7"/>
        <v>30</v>
      </c>
      <c r="R54" s="170"/>
      <c r="S54" s="51"/>
      <c r="T54" s="192" t="str">
        <f>IF(S54="yes","G","")</f>
        <v/>
      </c>
      <c r="U54" s="378" t="str">
        <f>IF(P54=0," ",IF(Q54&lt;&gt;30,"ERROR!"," "))</f>
        <v xml:space="preserve"> </v>
      </c>
      <c r="AB54" s="813">
        <v>2035</v>
      </c>
      <c r="AC54" s="814" t="s">
        <v>322</v>
      </c>
      <c r="AD54" s="813" t="s">
        <v>53</v>
      </c>
      <c r="AE54" s="813" t="s">
        <v>278</v>
      </c>
    </row>
    <row r="55" spans="2:31" ht="15.75" customHeight="1" thickBot="1" x14ac:dyDescent="0.4">
      <c r="B55" s="461" t="s">
        <v>92</v>
      </c>
      <c r="C55" s="1056">
        <v>1757</v>
      </c>
      <c r="D55" s="860" t="s">
        <v>379</v>
      </c>
      <c r="E55" s="859" t="s">
        <v>53</v>
      </c>
      <c r="F55" s="858" t="s">
        <v>7</v>
      </c>
      <c r="G55" s="643">
        <f t="shared" si="8"/>
        <v>1</v>
      </c>
      <c r="H55" s="238">
        <v>0</v>
      </c>
      <c r="I55" s="238">
        <v>4</v>
      </c>
      <c r="J55" s="238">
        <v>6</v>
      </c>
      <c r="K55" s="238">
        <v>9</v>
      </c>
      <c r="L55" s="238">
        <v>7</v>
      </c>
      <c r="M55" s="313">
        <v>2</v>
      </c>
      <c r="N55" s="313">
        <v>0</v>
      </c>
      <c r="O55" s="713">
        <v>2</v>
      </c>
      <c r="P55" s="753">
        <f t="shared" si="6"/>
        <v>227</v>
      </c>
      <c r="Q55" s="1119">
        <f t="shared" si="7"/>
        <v>30</v>
      </c>
      <c r="R55" s="71"/>
      <c r="S55" s="58"/>
      <c r="T55" s="193" t="str">
        <f>IF(S55="yes","G","")</f>
        <v/>
      </c>
      <c r="U55" s="398" t="str">
        <f>IF(P55=0," ",IF(Q55&lt;&gt;30,"ERROR!"," "))</f>
        <v xml:space="preserve"> </v>
      </c>
      <c r="AB55" s="815">
        <v>1764</v>
      </c>
      <c r="AC55" s="816" t="s">
        <v>300</v>
      </c>
      <c r="AD55" s="815" t="s">
        <v>49</v>
      </c>
      <c r="AE55" s="815" t="s">
        <v>278</v>
      </c>
    </row>
    <row r="56" spans="2:31" ht="15.75" customHeight="1" x14ac:dyDescent="0.35">
      <c r="B56" s="461" t="s">
        <v>92</v>
      </c>
      <c r="C56" s="1056">
        <v>1863</v>
      </c>
      <c r="D56" s="860" t="s">
        <v>382</v>
      </c>
      <c r="E56" s="859" t="s">
        <v>53</v>
      </c>
      <c r="F56" s="858" t="s">
        <v>7</v>
      </c>
      <c r="G56" s="643">
        <f t="shared" si="8"/>
        <v>1</v>
      </c>
      <c r="H56" s="238">
        <v>2</v>
      </c>
      <c r="I56" s="238">
        <v>2</v>
      </c>
      <c r="J56" s="238">
        <v>9</v>
      </c>
      <c r="K56" s="238">
        <v>4</v>
      </c>
      <c r="L56" s="238">
        <v>8</v>
      </c>
      <c r="M56" s="313">
        <v>1</v>
      </c>
      <c r="N56" s="313">
        <v>1</v>
      </c>
      <c r="O56" s="713">
        <v>3</v>
      </c>
      <c r="P56" s="753">
        <f t="shared" si="6"/>
        <v>220</v>
      </c>
      <c r="Q56" s="1119">
        <f t="shared" si="7"/>
        <v>30</v>
      </c>
      <c r="R56" s="95"/>
      <c r="S56" s="134"/>
      <c r="T56" s="57" t="str">
        <f t="shared" ref="T56:T61" si="10">IF(S56="yes","S","")</f>
        <v/>
      </c>
      <c r="U56" s="378" t="str">
        <f t="shared" si="2"/>
        <v xml:space="preserve"> </v>
      </c>
    </row>
    <row r="57" spans="2:31" ht="15.75" customHeight="1" x14ac:dyDescent="0.35">
      <c r="B57" s="461" t="s">
        <v>92</v>
      </c>
      <c r="C57" s="1056">
        <v>1810</v>
      </c>
      <c r="D57" s="860" t="s">
        <v>372</v>
      </c>
      <c r="E57" s="859" t="s">
        <v>48</v>
      </c>
      <c r="F57" s="858" t="s">
        <v>7</v>
      </c>
      <c r="G57" s="643">
        <f t="shared" si="8"/>
        <v>1</v>
      </c>
      <c r="H57" s="238">
        <v>0</v>
      </c>
      <c r="I57" s="238">
        <v>1</v>
      </c>
      <c r="J57" s="238">
        <v>12</v>
      </c>
      <c r="K57" s="238">
        <v>8</v>
      </c>
      <c r="L57" s="238">
        <v>4</v>
      </c>
      <c r="M57" s="313">
        <v>1</v>
      </c>
      <c r="N57" s="313">
        <v>0</v>
      </c>
      <c r="O57" s="713">
        <v>4</v>
      </c>
      <c r="P57" s="753">
        <f t="shared" si="6"/>
        <v>216</v>
      </c>
      <c r="Q57" s="1119">
        <f t="shared" si="7"/>
        <v>30</v>
      </c>
      <c r="R57" s="81"/>
      <c r="S57" s="134"/>
      <c r="T57" s="57" t="str">
        <f t="shared" si="10"/>
        <v/>
      </c>
      <c r="U57" s="378" t="str">
        <f t="shared" si="2"/>
        <v xml:space="preserve"> </v>
      </c>
    </row>
    <row r="58" spans="2:31" ht="15.75" customHeight="1" x14ac:dyDescent="0.35">
      <c r="B58" s="461" t="s">
        <v>92</v>
      </c>
      <c r="C58" s="811">
        <v>1615</v>
      </c>
      <c r="D58" s="808" t="s">
        <v>260</v>
      </c>
      <c r="E58" s="702" t="s">
        <v>49</v>
      </c>
      <c r="F58" s="858" t="s">
        <v>7</v>
      </c>
      <c r="G58" s="643">
        <f t="shared" si="8"/>
        <v>1</v>
      </c>
      <c r="H58" s="238">
        <v>1</v>
      </c>
      <c r="I58" s="238">
        <v>5</v>
      </c>
      <c r="J58" s="238">
        <v>5</v>
      </c>
      <c r="K58" s="238">
        <v>5</v>
      </c>
      <c r="L58" s="238">
        <v>8</v>
      </c>
      <c r="M58" s="313">
        <v>1</v>
      </c>
      <c r="N58" s="313">
        <v>0</v>
      </c>
      <c r="O58" s="713">
        <v>5</v>
      </c>
      <c r="P58" s="753">
        <f t="shared" si="6"/>
        <v>207</v>
      </c>
      <c r="Q58" s="1119">
        <f t="shared" si="7"/>
        <v>30</v>
      </c>
      <c r="R58" s="95"/>
      <c r="S58" s="43"/>
      <c r="T58" s="63" t="str">
        <f t="shared" si="10"/>
        <v/>
      </c>
      <c r="U58" s="378" t="str">
        <f t="shared" si="2"/>
        <v xml:space="preserve"> </v>
      </c>
    </row>
    <row r="59" spans="2:31" ht="15.75" customHeight="1" x14ac:dyDescent="0.35">
      <c r="B59" s="461" t="s">
        <v>92</v>
      </c>
      <c r="C59" s="811">
        <v>1984</v>
      </c>
      <c r="D59" s="808" t="s">
        <v>256</v>
      </c>
      <c r="E59" s="702" t="s">
        <v>40</v>
      </c>
      <c r="F59" s="858" t="s">
        <v>7</v>
      </c>
      <c r="G59" s="643">
        <f t="shared" si="8"/>
        <v>1</v>
      </c>
      <c r="H59" s="238">
        <v>1</v>
      </c>
      <c r="I59" s="238">
        <v>4</v>
      </c>
      <c r="J59" s="238">
        <v>9</v>
      </c>
      <c r="K59" s="238">
        <v>2</v>
      </c>
      <c r="L59" s="238">
        <v>4</v>
      </c>
      <c r="M59" s="313">
        <v>3</v>
      </c>
      <c r="N59" s="313">
        <v>0</v>
      </c>
      <c r="O59" s="713">
        <v>7</v>
      </c>
      <c r="P59" s="753">
        <f t="shared" si="6"/>
        <v>193</v>
      </c>
      <c r="Q59" s="1119">
        <f t="shared" si="7"/>
        <v>30</v>
      </c>
      <c r="R59" s="95"/>
      <c r="S59" s="43"/>
      <c r="T59" s="63" t="str">
        <f t="shared" si="10"/>
        <v/>
      </c>
      <c r="U59" s="378" t="str">
        <f>IF(P59=0," ",IF(Q59&lt;&gt;30,"ERROR!"," "))</f>
        <v xml:space="preserve"> </v>
      </c>
    </row>
    <row r="60" spans="2:31" ht="15.75" customHeight="1" x14ac:dyDescent="0.35">
      <c r="B60" s="461" t="s">
        <v>92</v>
      </c>
      <c r="C60" s="1056">
        <v>1957</v>
      </c>
      <c r="D60" s="860" t="s">
        <v>371</v>
      </c>
      <c r="E60" s="859" t="s">
        <v>48</v>
      </c>
      <c r="F60" s="858" t="s">
        <v>7</v>
      </c>
      <c r="G60" s="643">
        <f t="shared" si="8"/>
        <v>1</v>
      </c>
      <c r="H60" s="238">
        <v>1</v>
      </c>
      <c r="I60" s="238">
        <v>1</v>
      </c>
      <c r="J60" s="238">
        <v>6</v>
      </c>
      <c r="K60" s="238">
        <v>9</v>
      </c>
      <c r="L60" s="238">
        <v>6</v>
      </c>
      <c r="M60" s="313">
        <v>0</v>
      </c>
      <c r="N60" s="313">
        <v>0</v>
      </c>
      <c r="O60" s="713">
        <v>7</v>
      </c>
      <c r="P60" s="753">
        <f t="shared" si="6"/>
        <v>188</v>
      </c>
      <c r="Q60" s="1119">
        <f t="shared" si="7"/>
        <v>30</v>
      </c>
      <c r="R60" s="95"/>
      <c r="S60" s="43"/>
      <c r="T60" s="63" t="str">
        <f t="shared" si="10"/>
        <v/>
      </c>
      <c r="U60" s="378" t="str">
        <f t="shared" si="2"/>
        <v xml:space="preserve"> </v>
      </c>
    </row>
    <row r="61" spans="2:31" ht="15.75" customHeight="1" thickBot="1" x14ac:dyDescent="0.4">
      <c r="B61" s="461" t="s">
        <v>92</v>
      </c>
      <c r="C61" s="825">
        <v>1983</v>
      </c>
      <c r="D61" s="810" t="s">
        <v>236</v>
      </c>
      <c r="E61" s="1094" t="s">
        <v>40</v>
      </c>
      <c r="F61" s="1060" t="s">
        <v>7</v>
      </c>
      <c r="G61" s="642">
        <f t="shared" si="8"/>
        <v>1</v>
      </c>
      <c r="H61" s="1095">
        <v>0</v>
      </c>
      <c r="I61" s="1095">
        <v>3</v>
      </c>
      <c r="J61" s="1095">
        <v>5</v>
      </c>
      <c r="K61" s="1095">
        <v>9</v>
      </c>
      <c r="L61" s="1095">
        <v>3</v>
      </c>
      <c r="M61" s="1096">
        <v>1</v>
      </c>
      <c r="N61" s="1096">
        <v>2</v>
      </c>
      <c r="O61" s="1097">
        <v>7</v>
      </c>
      <c r="P61" s="1117">
        <f t="shared" si="6"/>
        <v>184</v>
      </c>
      <c r="Q61" s="1118">
        <f t="shared" si="7"/>
        <v>30</v>
      </c>
      <c r="R61" s="95"/>
      <c r="S61" s="43"/>
      <c r="T61" s="63" t="str">
        <f t="shared" si="10"/>
        <v/>
      </c>
      <c r="U61" s="378" t="str">
        <f>IF(P61=0," ",IF(Q61&lt;&gt;30,"ERROR!"," "))</f>
        <v xml:space="preserve"> </v>
      </c>
    </row>
    <row r="62" spans="2:31" ht="24" customHeight="1" thickBot="1" x14ac:dyDescent="0.4">
      <c r="C62" s="826">
        <f>COUNT(C6:C61)</f>
        <v>56</v>
      </c>
      <c r="D62" s="1079" t="s">
        <v>123</v>
      </c>
      <c r="E62" s="1080"/>
      <c r="F62" s="912" t="s">
        <v>25</v>
      </c>
      <c r="G62" s="913"/>
      <c r="H62" s="913"/>
      <c r="I62" s="913"/>
      <c r="J62" s="913"/>
      <c r="K62" s="913"/>
      <c r="L62" s="913"/>
      <c r="M62" s="913"/>
      <c r="N62" s="913"/>
      <c r="O62" s="913"/>
      <c r="P62" s="913"/>
      <c r="Q62" s="914"/>
      <c r="U62" s="146"/>
    </row>
  </sheetData>
  <mergeCells count="4">
    <mergeCell ref="B1:T1"/>
    <mergeCell ref="D4:P4"/>
    <mergeCell ref="D62:E62"/>
    <mergeCell ref="F62:Q62"/>
  </mergeCells>
  <pageMargins left="0.23622047244094491" right="0.23622047244094491" top="0.74803149606299213" bottom="0.74803149606299213" header="0.31496062992125984" footer="0.31496062992125984"/>
  <pageSetup paperSize="9" scale="73" fitToHeight="2" orientation="landscape" horizontalDpi="360" verticalDpi="36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15"/>
  <sheetViews>
    <sheetView zoomScale="80" zoomScaleNormal="80" workbookViewId="0">
      <selection activeCell="E13" sqref="E13"/>
    </sheetView>
  </sheetViews>
  <sheetFormatPr defaultColWidth="8.81640625" defaultRowHeight="15.5" x14ac:dyDescent="0.35"/>
  <cols>
    <col min="1" max="1" width="1.7265625" style="364" customWidth="1"/>
    <col min="2" max="2" width="6.26953125" style="228" customWidth="1"/>
    <col min="3" max="3" width="7.453125" style="230" customWidth="1"/>
    <col min="4" max="4" width="31.453125" style="146" customWidth="1"/>
    <col min="5" max="5" width="8.453125" style="146" customWidth="1"/>
    <col min="6" max="6" width="7.7265625" style="254" customWidth="1"/>
    <col min="7" max="7" width="9.26953125" style="146" customWidth="1"/>
    <col min="8" max="8" width="6.453125" style="229" customWidth="1"/>
    <col min="9" max="9" width="6.26953125" style="229" customWidth="1"/>
    <col min="10" max="10" width="6.453125" style="229" customWidth="1"/>
    <col min="11" max="12" width="6.26953125" style="229" customWidth="1"/>
    <col min="13" max="13" width="6.453125" style="309" customWidth="1"/>
    <col min="14" max="14" width="7.453125" style="310" customWidth="1"/>
    <col min="15" max="15" width="7.1796875" style="309" customWidth="1"/>
    <col min="16" max="16" width="10" style="234" customWidth="1"/>
    <col min="17" max="17" width="10" style="380" customWidth="1"/>
    <col min="18" max="18" width="9.54296875" style="364" bestFit="1" customWidth="1"/>
    <col min="19" max="19" width="12.7265625" style="364" customWidth="1"/>
    <col min="20" max="20" width="9.54296875" style="364" customWidth="1"/>
    <col min="21" max="21" width="13.1796875" style="364" customWidth="1"/>
    <col min="22" max="16384" width="8.81640625" style="364"/>
  </cols>
  <sheetData>
    <row r="1" spans="1:24" ht="16" thickBot="1" x14ac:dyDescent="0.4"/>
    <row r="2" spans="1:24" s="323" customFormat="1" ht="26.25" customHeight="1" thickBot="1" x14ac:dyDescent="0.4">
      <c r="B2" s="898" t="s">
        <v>298</v>
      </c>
      <c r="C2" s="899"/>
      <c r="D2" s="899"/>
      <c r="E2" s="899"/>
      <c r="F2" s="899"/>
      <c r="G2" s="899"/>
      <c r="H2" s="899"/>
      <c r="I2" s="899"/>
      <c r="J2" s="899"/>
      <c r="K2" s="899"/>
      <c r="L2" s="899"/>
      <c r="M2" s="899"/>
      <c r="N2" s="899"/>
      <c r="O2" s="899"/>
      <c r="P2" s="899"/>
      <c r="Q2" s="899"/>
      <c r="R2" s="899"/>
      <c r="S2" s="899"/>
      <c r="T2" s="900"/>
    </row>
    <row r="3" spans="1:24" ht="9" customHeight="1" x14ac:dyDescent="0.35"/>
    <row r="4" spans="1:24" ht="14.25" customHeight="1" thickBot="1" x14ac:dyDescent="0.4"/>
    <row r="5" spans="1:24" ht="31.5" customHeight="1" thickBot="1" x14ac:dyDescent="0.4">
      <c r="C5" s="466"/>
      <c r="D5" s="892" t="s">
        <v>14</v>
      </c>
      <c r="E5" s="893"/>
      <c r="F5" s="893"/>
      <c r="G5" s="893"/>
      <c r="H5" s="893"/>
      <c r="I5" s="893"/>
      <c r="J5" s="893"/>
      <c r="K5" s="893"/>
      <c r="L5" s="893"/>
      <c r="M5" s="893"/>
      <c r="N5" s="894"/>
      <c r="O5" s="364"/>
      <c r="P5" s="364"/>
      <c r="Q5" s="364"/>
    </row>
    <row r="6" spans="1:24" ht="35.25" customHeight="1" thickBot="1" x14ac:dyDescent="0.4">
      <c r="C6" s="467" t="s">
        <v>1</v>
      </c>
      <c r="D6" s="635" t="s">
        <v>0</v>
      </c>
      <c r="E6" s="280" t="s">
        <v>37</v>
      </c>
      <c r="F6" s="271" t="s">
        <v>52</v>
      </c>
      <c r="G6" s="251"/>
      <c r="H6" s="421" t="s">
        <v>17</v>
      </c>
      <c r="I6" s="641">
        <v>10</v>
      </c>
      <c r="J6" s="641">
        <v>9</v>
      </c>
      <c r="K6" s="641">
        <v>8</v>
      </c>
      <c r="L6" s="641">
        <v>7</v>
      </c>
      <c r="M6" s="198">
        <v>6</v>
      </c>
      <c r="N6" s="87">
        <v>5</v>
      </c>
      <c r="O6" s="126">
        <v>0</v>
      </c>
      <c r="P6" s="126" t="s">
        <v>3</v>
      </c>
      <c r="Q6" s="98" t="s">
        <v>26</v>
      </c>
      <c r="R6" s="151" t="s">
        <v>20</v>
      </c>
      <c r="S6" s="41" t="s">
        <v>21</v>
      </c>
      <c r="T6" s="376" t="s">
        <v>157</v>
      </c>
    </row>
    <row r="7" spans="1:24" ht="19" thickBot="1" x14ac:dyDescent="0.4">
      <c r="B7" s="461" t="s">
        <v>97</v>
      </c>
      <c r="C7" s="1026">
        <v>786</v>
      </c>
      <c r="D7" s="1009" t="s">
        <v>227</v>
      </c>
      <c r="E7" s="1027" t="s">
        <v>48</v>
      </c>
      <c r="F7" s="731" t="s">
        <v>4</v>
      </c>
      <c r="G7" s="732">
        <f>VLOOKUP(F7,$W$8:$X$10,2,FALSE)</f>
        <v>4</v>
      </c>
      <c r="H7" s="621">
        <v>19</v>
      </c>
      <c r="I7" s="621">
        <v>16</v>
      </c>
      <c r="J7" s="621">
        <v>22</v>
      </c>
      <c r="K7" s="621">
        <v>3</v>
      </c>
      <c r="L7" s="621">
        <v>0</v>
      </c>
      <c r="M7" s="621">
        <v>0</v>
      </c>
      <c r="N7" s="1121">
        <v>0</v>
      </c>
      <c r="O7" s="1011">
        <v>0</v>
      </c>
      <c r="P7" s="320">
        <f t="shared" ref="P7:P14" si="0">(H7*10)+(I7*10)+(J7*9)+(K7*8)+(L7*7)+(M7*6)+(N7*5)</f>
        <v>572</v>
      </c>
      <c r="Q7" s="1122">
        <f t="shared" ref="Q7:Q14" si="1">SUM(H7:O7)</f>
        <v>60</v>
      </c>
      <c r="R7" s="652"/>
      <c r="S7" s="666"/>
      <c r="T7" s="443" t="str">
        <f t="shared" ref="T7:T13" si="2">IF(O7=0," ",IF(Q7&lt;&gt;60,"ERROR!"," "))</f>
        <v xml:space="preserve"> </v>
      </c>
      <c r="W7" s="890" t="s">
        <v>238</v>
      </c>
      <c r="X7" s="891"/>
    </row>
    <row r="8" spans="1:24" ht="18.5" x14ac:dyDescent="0.35">
      <c r="B8" s="461" t="s">
        <v>97</v>
      </c>
      <c r="C8" s="720">
        <v>1500</v>
      </c>
      <c r="D8" s="817" t="s">
        <v>262</v>
      </c>
      <c r="E8" s="721" t="s">
        <v>48</v>
      </c>
      <c r="F8" s="696" t="s">
        <v>5</v>
      </c>
      <c r="G8" s="639">
        <f>VLOOKUP(F8,$W$8:$X$10,2,FALSE)</f>
        <v>3</v>
      </c>
      <c r="H8" s="50">
        <v>14</v>
      </c>
      <c r="I8" s="50">
        <v>25</v>
      </c>
      <c r="J8" s="50">
        <v>16</v>
      </c>
      <c r="K8" s="50">
        <v>4</v>
      </c>
      <c r="L8" s="50">
        <v>1</v>
      </c>
      <c r="M8" s="50">
        <v>0</v>
      </c>
      <c r="N8" s="762">
        <v>0</v>
      </c>
      <c r="O8" s="736">
        <v>0</v>
      </c>
      <c r="P8" s="760">
        <f t="shared" si="0"/>
        <v>573</v>
      </c>
      <c r="Q8" s="763">
        <f t="shared" si="1"/>
        <v>60</v>
      </c>
      <c r="R8" s="652"/>
      <c r="S8" s="666"/>
      <c r="T8" s="398" t="str">
        <f t="shared" si="2"/>
        <v xml:space="preserve"> </v>
      </c>
      <c r="W8" s="704" t="s">
        <v>8</v>
      </c>
      <c r="X8" s="703">
        <v>5</v>
      </c>
    </row>
    <row r="9" spans="1:24" ht="19" thickBot="1" x14ac:dyDescent="0.4">
      <c r="B9" s="461" t="s">
        <v>97</v>
      </c>
      <c r="C9" s="728">
        <v>1475</v>
      </c>
      <c r="D9" s="818" t="s">
        <v>230</v>
      </c>
      <c r="E9" s="729" t="s">
        <v>48</v>
      </c>
      <c r="F9" s="730" t="s">
        <v>5</v>
      </c>
      <c r="G9" s="714">
        <f>VLOOKUP(F9,$W$8:$X$10,2,FALSE)</f>
        <v>3</v>
      </c>
      <c r="H9" s="36">
        <v>16</v>
      </c>
      <c r="I9" s="36">
        <v>19</v>
      </c>
      <c r="J9" s="36">
        <v>15</v>
      </c>
      <c r="K9" s="36">
        <v>9</v>
      </c>
      <c r="L9" s="36">
        <v>1</v>
      </c>
      <c r="M9" s="36">
        <v>0</v>
      </c>
      <c r="N9" s="764">
        <v>0</v>
      </c>
      <c r="O9" s="738">
        <v>0</v>
      </c>
      <c r="P9" s="321">
        <f t="shared" si="0"/>
        <v>564</v>
      </c>
      <c r="Q9" s="399">
        <f t="shared" si="1"/>
        <v>60</v>
      </c>
      <c r="R9" s="802"/>
      <c r="S9" s="667"/>
      <c r="T9" s="398" t="str">
        <f t="shared" si="2"/>
        <v xml:space="preserve"> </v>
      </c>
      <c r="W9" s="704" t="s">
        <v>4</v>
      </c>
      <c r="X9" s="703">
        <v>4</v>
      </c>
    </row>
    <row r="10" spans="1:24" ht="19" thickBot="1" x14ac:dyDescent="0.4">
      <c r="B10" s="461" t="s">
        <v>97</v>
      </c>
      <c r="C10" s="698">
        <v>1786</v>
      </c>
      <c r="D10" s="810" t="s">
        <v>222</v>
      </c>
      <c r="E10" s="700" t="s">
        <v>49</v>
      </c>
      <c r="F10" s="701" t="s">
        <v>5</v>
      </c>
      <c r="G10" s="642">
        <f>VLOOKUP(F10,$W$8:$X$10,2,FALSE)</f>
        <v>3</v>
      </c>
      <c r="H10" s="54">
        <v>9</v>
      </c>
      <c r="I10" s="54">
        <v>23</v>
      </c>
      <c r="J10" s="54">
        <v>13</v>
      </c>
      <c r="K10" s="54">
        <v>3</v>
      </c>
      <c r="L10" s="54">
        <v>1</v>
      </c>
      <c r="M10" s="54">
        <v>0</v>
      </c>
      <c r="N10" s="1045">
        <v>0</v>
      </c>
      <c r="O10" s="1123">
        <v>11</v>
      </c>
      <c r="P10" s="1124">
        <f t="shared" si="0"/>
        <v>468</v>
      </c>
      <c r="Q10" s="1125">
        <f t="shared" si="1"/>
        <v>60</v>
      </c>
      <c r="R10" s="17"/>
      <c r="S10" s="182" t="str">
        <f>IF(R10="yes","HM","")</f>
        <v/>
      </c>
      <c r="T10" s="398" t="str">
        <f t="shared" si="2"/>
        <v xml:space="preserve"> </v>
      </c>
      <c r="W10" s="704" t="s">
        <v>5</v>
      </c>
      <c r="X10" s="703">
        <v>3</v>
      </c>
    </row>
    <row r="11" spans="1:24" ht="19" thickBot="1" x14ac:dyDescent="0.4">
      <c r="B11" s="461" t="s">
        <v>97</v>
      </c>
      <c r="C11" s="1026">
        <v>2296</v>
      </c>
      <c r="D11" s="1009" t="s">
        <v>224</v>
      </c>
      <c r="E11" s="1027" t="s">
        <v>48</v>
      </c>
      <c r="F11" s="731" t="s">
        <v>6</v>
      </c>
      <c r="G11" s="732">
        <v>2</v>
      </c>
      <c r="H11" s="621">
        <v>11</v>
      </c>
      <c r="I11" s="621">
        <v>16</v>
      </c>
      <c r="J11" s="621">
        <v>24</v>
      </c>
      <c r="K11" s="621">
        <v>5</v>
      </c>
      <c r="L11" s="621">
        <v>2</v>
      </c>
      <c r="M11" s="621">
        <v>2</v>
      </c>
      <c r="N11" s="1121">
        <v>0</v>
      </c>
      <c r="O11" s="1011">
        <v>0</v>
      </c>
      <c r="P11" s="320">
        <f t="shared" si="0"/>
        <v>552</v>
      </c>
      <c r="Q11" s="1122">
        <f t="shared" si="1"/>
        <v>60</v>
      </c>
      <c r="R11" s="5"/>
      <c r="S11" s="203" t="str">
        <f>IF(R11="yes","M","")</f>
        <v/>
      </c>
      <c r="T11" s="398" t="str">
        <f t="shared" si="2"/>
        <v xml:space="preserve"> </v>
      </c>
    </row>
    <row r="12" spans="1:24" ht="18.5" x14ac:dyDescent="0.35">
      <c r="B12" s="461" t="s">
        <v>97</v>
      </c>
      <c r="C12" s="728">
        <v>1041</v>
      </c>
      <c r="D12" s="818" t="s">
        <v>232</v>
      </c>
      <c r="E12" s="729" t="s">
        <v>53</v>
      </c>
      <c r="F12" s="730" t="s">
        <v>7</v>
      </c>
      <c r="G12" s="714">
        <v>1</v>
      </c>
      <c r="H12" s="36">
        <v>9</v>
      </c>
      <c r="I12" s="36">
        <v>10</v>
      </c>
      <c r="J12" s="36">
        <v>20</v>
      </c>
      <c r="K12" s="36">
        <v>8</v>
      </c>
      <c r="L12" s="36">
        <v>5</v>
      </c>
      <c r="M12" s="36">
        <v>3</v>
      </c>
      <c r="N12" s="764">
        <v>0</v>
      </c>
      <c r="O12" s="738">
        <v>5</v>
      </c>
      <c r="P12" s="321">
        <f t="shared" si="0"/>
        <v>487</v>
      </c>
      <c r="Q12" s="1120">
        <f t="shared" si="1"/>
        <v>60</v>
      </c>
      <c r="R12" s="67"/>
      <c r="S12" s="163" t="str">
        <f>IF(R12="yes","M","")</f>
        <v/>
      </c>
      <c r="T12" s="398" t="str">
        <f t="shared" si="2"/>
        <v xml:space="preserve"> </v>
      </c>
    </row>
    <row r="13" spans="1:24" ht="18.5" x14ac:dyDescent="0.35">
      <c r="B13" s="461" t="s">
        <v>97</v>
      </c>
      <c r="C13" s="697">
        <v>1901</v>
      </c>
      <c r="D13" s="808" t="s">
        <v>249</v>
      </c>
      <c r="E13" s="694" t="s">
        <v>53</v>
      </c>
      <c r="F13" s="730" t="s">
        <v>7</v>
      </c>
      <c r="G13" s="714">
        <v>1</v>
      </c>
      <c r="H13" s="52">
        <v>0</v>
      </c>
      <c r="I13" s="52">
        <v>12</v>
      </c>
      <c r="J13" s="52">
        <v>22</v>
      </c>
      <c r="K13" s="52">
        <v>13</v>
      </c>
      <c r="L13" s="52">
        <v>5</v>
      </c>
      <c r="M13" s="52">
        <v>4</v>
      </c>
      <c r="N13" s="761">
        <v>0</v>
      </c>
      <c r="O13" s="737">
        <v>4</v>
      </c>
      <c r="P13" s="322">
        <f t="shared" si="0"/>
        <v>481</v>
      </c>
      <c r="Q13" s="399">
        <f t="shared" si="1"/>
        <v>60</v>
      </c>
      <c r="R13" s="67"/>
      <c r="S13" s="163" t="str">
        <f>IF(R13="yes","M","")</f>
        <v/>
      </c>
      <c r="T13" s="398" t="str">
        <f t="shared" si="2"/>
        <v xml:space="preserve"> </v>
      </c>
    </row>
    <row r="14" spans="1:24" ht="19" thickBot="1" x14ac:dyDescent="0.4">
      <c r="B14" s="461" t="s">
        <v>97</v>
      </c>
      <c r="C14" s="698">
        <v>1853</v>
      </c>
      <c r="D14" s="810" t="s">
        <v>261</v>
      </c>
      <c r="E14" s="700" t="s">
        <v>53</v>
      </c>
      <c r="F14" s="1037" t="s">
        <v>7</v>
      </c>
      <c r="G14" s="1038">
        <v>1</v>
      </c>
      <c r="H14" s="54">
        <v>3</v>
      </c>
      <c r="I14" s="54">
        <v>9</v>
      </c>
      <c r="J14" s="54">
        <v>14</v>
      </c>
      <c r="K14" s="54">
        <v>9</v>
      </c>
      <c r="L14" s="54">
        <v>9</v>
      </c>
      <c r="M14" s="54">
        <v>4</v>
      </c>
      <c r="N14" s="1045">
        <v>0</v>
      </c>
      <c r="O14" s="1123">
        <v>12</v>
      </c>
      <c r="P14" s="1124">
        <f t="shared" si="0"/>
        <v>405</v>
      </c>
      <c r="Q14" s="1125">
        <f t="shared" si="1"/>
        <v>60</v>
      </c>
      <c r="R14" s="67"/>
      <c r="S14" s="163"/>
      <c r="T14" s="398"/>
    </row>
    <row r="15" spans="1:24" ht="26.25" customHeight="1" thickBot="1" x14ac:dyDescent="0.4">
      <c r="A15" s="308"/>
      <c r="C15" s="471">
        <f>COUNT(C7:C14)</f>
        <v>8</v>
      </c>
      <c r="D15" s="895" t="s">
        <v>22</v>
      </c>
      <c r="E15" s="896"/>
      <c r="F15" s="895" t="s">
        <v>28</v>
      </c>
      <c r="G15" s="896"/>
      <c r="H15" s="896"/>
      <c r="I15" s="896"/>
      <c r="J15" s="896"/>
      <c r="K15" s="896"/>
      <c r="L15" s="896"/>
      <c r="M15" s="896"/>
      <c r="N15" s="896"/>
      <c r="O15" s="896"/>
      <c r="P15" s="896"/>
      <c r="Q15" s="897"/>
    </row>
  </sheetData>
  <mergeCells count="5">
    <mergeCell ref="D15:E15"/>
    <mergeCell ref="F15:Q15"/>
    <mergeCell ref="W7:X7"/>
    <mergeCell ref="D5:N5"/>
    <mergeCell ref="B2:T2"/>
  </mergeCells>
  <pageMargins left="0.23622047244094491" right="0.23622047244094491" top="0.74803149606299213" bottom="0.74803149606299213" header="0.31496062992125984" footer="0.31496062992125984"/>
  <pageSetup paperSize="9" scale="79" fitToHeight="2" orientation="landscape" horizontalDpi="360" verticalDpi="36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W52"/>
  <sheetViews>
    <sheetView topLeftCell="A34" zoomScale="80" zoomScaleNormal="80" workbookViewId="0">
      <selection activeCell="D48" sqref="D48"/>
    </sheetView>
  </sheetViews>
  <sheetFormatPr defaultColWidth="8.81640625" defaultRowHeight="14.5" x14ac:dyDescent="0.35"/>
  <cols>
    <col min="1" max="1" width="1.7265625" style="364" customWidth="1"/>
    <col min="2" max="2" width="6.26953125" style="228" customWidth="1"/>
    <col min="3" max="3" width="7.453125" style="823" customWidth="1"/>
    <col min="4" max="4" width="31.453125" style="146" customWidth="1"/>
    <col min="5" max="5" width="8.453125" style="822" customWidth="1"/>
    <col min="6" max="6" width="7.7265625" style="854" customWidth="1"/>
    <col min="7" max="7" width="9.26953125" style="146" customWidth="1"/>
    <col min="8" max="8" width="6.453125" style="229" customWidth="1"/>
    <col min="9" max="9" width="6.26953125" style="229" customWidth="1"/>
    <col min="10" max="10" width="6.453125" style="229" customWidth="1"/>
    <col min="11" max="12" width="6.26953125" style="229" customWidth="1"/>
    <col min="13" max="13" width="6.453125" style="309" customWidth="1"/>
    <col min="14" max="14" width="7.453125" style="310" customWidth="1"/>
    <col min="15" max="15" width="7.1796875" style="309" customWidth="1"/>
    <col min="16" max="16" width="10" style="234" customWidth="1"/>
    <col min="17" max="17" width="10" style="380" customWidth="1"/>
    <col min="18" max="18" width="1.26953125" style="364" customWidth="1"/>
    <col min="19" max="19" width="12.7265625" style="364" customWidth="1"/>
    <col min="20" max="20" width="9.54296875" style="364" customWidth="1"/>
    <col min="21" max="21" width="13.1796875" style="364" customWidth="1"/>
    <col min="22" max="16384" width="8.81640625" style="364"/>
  </cols>
  <sheetData>
    <row r="1" spans="2:23" ht="15" thickBot="1" x14ac:dyDescent="0.4"/>
    <row r="2" spans="2:23" s="323" customFormat="1" ht="26.25" customHeight="1" thickBot="1" x14ac:dyDescent="0.4">
      <c r="B2" s="898" t="s">
        <v>298</v>
      </c>
      <c r="C2" s="899"/>
      <c r="D2" s="899"/>
      <c r="E2" s="899"/>
      <c r="F2" s="899"/>
      <c r="G2" s="899"/>
      <c r="H2" s="899"/>
      <c r="I2" s="899"/>
      <c r="J2" s="899"/>
      <c r="K2" s="899"/>
      <c r="L2" s="899"/>
      <c r="M2" s="899"/>
      <c r="N2" s="899"/>
      <c r="O2" s="899"/>
      <c r="P2" s="899"/>
      <c r="Q2" s="899"/>
      <c r="R2" s="899"/>
      <c r="S2" s="899"/>
      <c r="T2" s="900"/>
    </row>
    <row r="3" spans="2:23" ht="9" customHeight="1" x14ac:dyDescent="0.35"/>
    <row r="4" spans="2:23" ht="14.25" customHeight="1" thickBot="1" x14ac:dyDescent="0.4"/>
    <row r="5" spans="2:23" ht="28.5" customHeight="1" thickBot="1" x14ac:dyDescent="0.4">
      <c r="D5" s="892" t="s">
        <v>11</v>
      </c>
      <c r="E5" s="893"/>
      <c r="F5" s="893"/>
      <c r="G5" s="893"/>
      <c r="H5" s="893"/>
      <c r="I5" s="893"/>
      <c r="J5" s="893"/>
      <c r="K5" s="893"/>
      <c r="L5" s="893"/>
      <c r="M5" s="903"/>
      <c r="N5" s="653"/>
      <c r="O5" s="654"/>
      <c r="P5" s="655"/>
    </row>
    <row r="6" spans="2:23" ht="34.5" customHeight="1" thickBot="1" x14ac:dyDescent="0.4">
      <c r="C6" s="855" t="s">
        <v>1</v>
      </c>
      <c r="D6" s="886" t="s">
        <v>0</v>
      </c>
      <c r="E6" s="856" t="s">
        <v>37</v>
      </c>
      <c r="F6" s="857" t="s">
        <v>52</v>
      </c>
      <c r="G6" s="177"/>
      <c r="H6" s="240" t="s">
        <v>17</v>
      </c>
      <c r="I6" s="241">
        <v>5</v>
      </c>
      <c r="J6" s="241">
        <v>4</v>
      </c>
      <c r="K6" s="241">
        <v>3</v>
      </c>
      <c r="L6" s="242">
        <v>2</v>
      </c>
      <c r="M6" s="413">
        <v>0</v>
      </c>
      <c r="N6" s="319" t="s">
        <v>3</v>
      </c>
      <c r="O6" s="766" t="s">
        <v>19</v>
      </c>
      <c r="P6" s="394" t="s">
        <v>20</v>
      </c>
      <c r="Q6" s="767" t="s">
        <v>21</v>
      </c>
      <c r="S6" s="376" t="s">
        <v>157</v>
      </c>
    </row>
    <row r="7" spans="2:23" ht="16.149999999999999" customHeight="1" thickBot="1" x14ac:dyDescent="0.4">
      <c r="B7" s="461" t="s">
        <v>93</v>
      </c>
      <c r="C7" s="1130">
        <v>1266</v>
      </c>
      <c r="D7" s="1131" t="s">
        <v>349</v>
      </c>
      <c r="E7" s="1132" t="s">
        <v>53</v>
      </c>
      <c r="F7" s="1066" t="s">
        <v>4</v>
      </c>
      <c r="G7" s="732">
        <v>4</v>
      </c>
      <c r="H7" s="1133">
        <v>0</v>
      </c>
      <c r="I7" s="1133">
        <v>9</v>
      </c>
      <c r="J7" s="1133">
        <v>9</v>
      </c>
      <c r="K7" s="1133">
        <v>5</v>
      </c>
      <c r="L7" s="1133">
        <v>1</v>
      </c>
      <c r="M7" s="1134">
        <v>0</v>
      </c>
      <c r="N7" s="1135">
        <f t="shared" ref="N7:N51" si="0">(H7*5)+(I7*5)+(J7*4)+(K7*3)+(L7*2)</f>
        <v>98</v>
      </c>
      <c r="O7" s="1136">
        <f t="shared" ref="O7:O51" si="1">SUM(H7:M7)</f>
        <v>24</v>
      </c>
      <c r="P7" s="1128"/>
      <c r="Q7" s="837"/>
      <c r="S7" s="378" t="str">
        <f t="shared" ref="S7:S51" si="2">IF(N7=0," ",IF(O7&lt;&gt;24,"ERROR!"," "))</f>
        <v xml:space="preserve"> </v>
      </c>
      <c r="V7" s="915" t="s">
        <v>238</v>
      </c>
      <c r="W7" s="916"/>
    </row>
    <row r="8" spans="2:23" ht="16.149999999999999" customHeight="1" x14ac:dyDescent="0.35">
      <c r="B8" s="461" t="s">
        <v>93</v>
      </c>
      <c r="C8" s="824">
        <v>786</v>
      </c>
      <c r="D8" s="817" t="s">
        <v>227</v>
      </c>
      <c r="E8" s="1047" t="s">
        <v>48</v>
      </c>
      <c r="F8" s="1059" t="s">
        <v>5</v>
      </c>
      <c r="G8" s="639">
        <f>VLOOKUP(F8,$V$6:$W$12,2,FALSE)</f>
        <v>3</v>
      </c>
      <c r="H8" s="1087">
        <v>2</v>
      </c>
      <c r="I8" s="1087">
        <v>7</v>
      </c>
      <c r="J8" s="1087">
        <v>11</v>
      </c>
      <c r="K8" s="1087">
        <v>4</v>
      </c>
      <c r="L8" s="1087">
        <v>0</v>
      </c>
      <c r="M8" s="1137">
        <v>0</v>
      </c>
      <c r="N8" s="1138">
        <f t="shared" si="0"/>
        <v>101</v>
      </c>
      <c r="O8" s="1116">
        <f t="shared" si="1"/>
        <v>24</v>
      </c>
      <c r="P8" s="244"/>
      <c r="Q8" s="839" t="str">
        <f>IF(P8="yes","M","")</f>
        <v/>
      </c>
      <c r="S8" s="378" t="str">
        <f t="shared" si="2"/>
        <v xml:space="preserve"> </v>
      </c>
      <c r="V8" s="704" t="s">
        <v>8</v>
      </c>
      <c r="W8" s="703">
        <v>5</v>
      </c>
    </row>
    <row r="9" spans="2:23" ht="16.149999999999999" customHeight="1" x14ac:dyDescent="0.35">
      <c r="B9" s="461" t="s">
        <v>93</v>
      </c>
      <c r="C9" s="811">
        <v>1500</v>
      </c>
      <c r="D9" s="808" t="s">
        <v>262</v>
      </c>
      <c r="E9" s="702" t="s">
        <v>48</v>
      </c>
      <c r="F9" s="858" t="s">
        <v>5</v>
      </c>
      <c r="G9" s="643">
        <f>VLOOKUP(F9,$V$6:$W$12,2,FALSE)</f>
        <v>3</v>
      </c>
      <c r="H9" s="238">
        <v>0</v>
      </c>
      <c r="I9" s="238">
        <v>11</v>
      </c>
      <c r="J9" s="238">
        <v>7</v>
      </c>
      <c r="K9" s="238">
        <v>5</v>
      </c>
      <c r="L9" s="238">
        <v>1</v>
      </c>
      <c r="M9" s="836">
        <v>0</v>
      </c>
      <c r="N9" s="831">
        <f t="shared" si="0"/>
        <v>100</v>
      </c>
      <c r="O9" s="1119">
        <f t="shared" si="1"/>
        <v>24</v>
      </c>
      <c r="P9" s="244"/>
      <c r="Q9" s="839" t="str">
        <f>IF(P9="yes","HM","")</f>
        <v/>
      </c>
      <c r="S9" s="378" t="str">
        <f t="shared" si="2"/>
        <v xml:space="preserve"> </v>
      </c>
      <c r="V9" s="704" t="s">
        <v>4</v>
      </c>
      <c r="W9" s="703">
        <v>4</v>
      </c>
    </row>
    <row r="10" spans="2:23" ht="16.149999999999999" customHeight="1" x14ac:dyDescent="0.35">
      <c r="B10" s="461" t="s">
        <v>93</v>
      </c>
      <c r="C10" s="811">
        <v>1798</v>
      </c>
      <c r="D10" s="808" t="s">
        <v>273</v>
      </c>
      <c r="E10" s="702" t="s">
        <v>41</v>
      </c>
      <c r="F10" s="858" t="s">
        <v>5</v>
      </c>
      <c r="G10" s="643">
        <f>VLOOKUP(F10,$V$6:$W$12,2,FALSE)</f>
        <v>3</v>
      </c>
      <c r="H10" s="238">
        <v>0</v>
      </c>
      <c r="I10" s="238">
        <v>7</v>
      </c>
      <c r="J10" s="238">
        <v>10</v>
      </c>
      <c r="K10" s="238">
        <v>5</v>
      </c>
      <c r="L10" s="238">
        <v>2</v>
      </c>
      <c r="M10" s="836">
        <v>0</v>
      </c>
      <c r="N10" s="831">
        <f t="shared" si="0"/>
        <v>94</v>
      </c>
      <c r="O10" s="1119">
        <f t="shared" si="1"/>
        <v>24</v>
      </c>
      <c r="P10" s="1128"/>
      <c r="Q10" s="837"/>
      <c r="S10" s="378"/>
      <c r="V10" s="704" t="s">
        <v>5</v>
      </c>
      <c r="W10" s="703">
        <v>3</v>
      </c>
    </row>
    <row r="11" spans="2:23" ht="16.149999999999999" customHeight="1" x14ac:dyDescent="0.35">
      <c r="B11" s="461" t="s">
        <v>93</v>
      </c>
      <c r="C11" s="811">
        <v>1786</v>
      </c>
      <c r="D11" s="808" t="s">
        <v>222</v>
      </c>
      <c r="E11" s="702" t="s">
        <v>49</v>
      </c>
      <c r="F11" s="858" t="s">
        <v>5</v>
      </c>
      <c r="G11" s="643">
        <f>VLOOKUP(F11,$V$6:$W$12,2,FALSE)</f>
        <v>3</v>
      </c>
      <c r="H11" s="238">
        <v>2</v>
      </c>
      <c r="I11" s="238">
        <v>5</v>
      </c>
      <c r="J11" s="238">
        <v>10</v>
      </c>
      <c r="K11" s="238">
        <v>5</v>
      </c>
      <c r="L11" s="238">
        <v>1</v>
      </c>
      <c r="M11" s="836">
        <v>1</v>
      </c>
      <c r="N11" s="831">
        <f t="shared" si="0"/>
        <v>92</v>
      </c>
      <c r="O11" s="1119">
        <f t="shared" si="1"/>
        <v>24</v>
      </c>
      <c r="P11" s="1128"/>
      <c r="Q11" s="837"/>
      <c r="S11" s="378" t="str">
        <f t="shared" si="2"/>
        <v xml:space="preserve"> </v>
      </c>
      <c r="V11" s="704" t="s">
        <v>6</v>
      </c>
      <c r="W11" s="703">
        <v>2</v>
      </c>
    </row>
    <row r="12" spans="2:23" ht="16.149999999999999" customHeight="1" thickBot="1" x14ac:dyDescent="0.4">
      <c r="B12" s="461" t="s">
        <v>93</v>
      </c>
      <c r="C12" s="865">
        <v>1954</v>
      </c>
      <c r="D12" s="808" t="s">
        <v>296</v>
      </c>
      <c r="E12" s="702" t="s">
        <v>53</v>
      </c>
      <c r="F12" s="858" t="s">
        <v>5</v>
      </c>
      <c r="G12" s="643">
        <f>VLOOKUP(F12,$V$6:$W$12,2,FALSE)</f>
        <v>3</v>
      </c>
      <c r="H12" s="238">
        <v>0</v>
      </c>
      <c r="I12" s="238">
        <v>8</v>
      </c>
      <c r="J12" s="238">
        <v>7</v>
      </c>
      <c r="K12" s="238">
        <v>5</v>
      </c>
      <c r="L12" s="238">
        <v>4</v>
      </c>
      <c r="M12" s="836">
        <v>0</v>
      </c>
      <c r="N12" s="831">
        <f t="shared" si="0"/>
        <v>91</v>
      </c>
      <c r="O12" s="1119">
        <f t="shared" si="1"/>
        <v>24</v>
      </c>
      <c r="P12" s="1128"/>
      <c r="Q12" s="837"/>
      <c r="S12" s="378"/>
      <c r="V12" s="706" t="s">
        <v>7</v>
      </c>
      <c r="W12" s="705">
        <v>1</v>
      </c>
    </row>
    <row r="13" spans="2:23" ht="16" thickBot="1" x14ac:dyDescent="0.4">
      <c r="B13" s="461" t="s">
        <v>93</v>
      </c>
      <c r="C13" s="825">
        <v>1383</v>
      </c>
      <c r="D13" s="810" t="s">
        <v>252</v>
      </c>
      <c r="E13" s="1094" t="s">
        <v>49</v>
      </c>
      <c r="F13" s="1060" t="s">
        <v>5</v>
      </c>
      <c r="G13" s="642">
        <v>3</v>
      </c>
      <c r="H13" s="1095">
        <v>2</v>
      </c>
      <c r="I13" s="1095">
        <v>0</v>
      </c>
      <c r="J13" s="1095">
        <v>13</v>
      </c>
      <c r="K13" s="1095">
        <v>8</v>
      </c>
      <c r="L13" s="1095">
        <v>1</v>
      </c>
      <c r="M13" s="1139">
        <v>0</v>
      </c>
      <c r="N13" s="1140">
        <f t="shared" si="0"/>
        <v>88</v>
      </c>
      <c r="O13" s="1118">
        <f t="shared" si="1"/>
        <v>24</v>
      </c>
      <c r="P13" s="1128"/>
      <c r="Q13" s="837"/>
      <c r="S13" s="378" t="str">
        <f t="shared" si="2"/>
        <v xml:space="preserve"> </v>
      </c>
    </row>
    <row r="14" spans="2:23" ht="15.5" x14ac:dyDescent="0.35">
      <c r="B14" s="461" t="s">
        <v>93</v>
      </c>
      <c r="C14" s="1141">
        <v>1281</v>
      </c>
      <c r="D14" s="1144" t="s">
        <v>233</v>
      </c>
      <c r="E14" s="1047" t="s">
        <v>41</v>
      </c>
      <c r="F14" s="1059" t="s">
        <v>6</v>
      </c>
      <c r="G14" s="639">
        <f t="shared" ref="G14:G41" si="3">VLOOKUP(F14,$V$6:$W$12,2,FALSE)</f>
        <v>2</v>
      </c>
      <c r="H14" s="1087">
        <v>0</v>
      </c>
      <c r="I14" s="1087">
        <v>11</v>
      </c>
      <c r="J14" s="1087">
        <v>9</v>
      </c>
      <c r="K14" s="1087">
        <v>4</v>
      </c>
      <c r="L14" s="1087">
        <v>0</v>
      </c>
      <c r="M14" s="1137">
        <v>0</v>
      </c>
      <c r="N14" s="1138">
        <f t="shared" si="0"/>
        <v>103</v>
      </c>
      <c r="O14" s="1116">
        <f t="shared" si="1"/>
        <v>24</v>
      </c>
      <c r="P14" s="244"/>
      <c r="Q14" s="839" t="str">
        <f>IF(P14="yes","M","")</f>
        <v/>
      </c>
      <c r="S14" s="378" t="str">
        <f>IF(N14=0," ",IF(O14&lt;&gt;24,"ERROR!"," "))</f>
        <v xml:space="preserve"> </v>
      </c>
    </row>
    <row r="15" spans="2:23" ht="15.5" x14ac:dyDescent="0.35">
      <c r="B15" s="461" t="s">
        <v>93</v>
      </c>
      <c r="C15" s="1142">
        <v>1783</v>
      </c>
      <c r="D15" s="1145" t="s">
        <v>231</v>
      </c>
      <c r="E15" s="702" t="s">
        <v>53</v>
      </c>
      <c r="F15" s="858" t="s">
        <v>6</v>
      </c>
      <c r="G15" s="643">
        <f t="shared" si="3"/>
        <v>2</v>
      </c>
      <c r="H15" s="238">
        <v>4</v>
      </c>
      <c r="I15" s="238">
        <v>7</v>
      </c>
      <c r="J15" s="238">
        <v>8</v>
      </c>
      <c r="K15" s="238">
        <v>4</v>
      </c>
      <c r="L15" s="238">
        <v>1</v>
      </c>
      <c r="M15" s="836">
        <v>0</v>
      </c>
      <c r="N15" s="831">
        <f t="shared" si="0"/>
        <v>101</v>
      </c>
      <c r="O15" s="1119">
        <f t="shared" si="1"/>
        <v>24</v>
      </c>
      <c r="P15" s="244"/>
      <c r="Q15" s="839" t="str">
        <f>IF(P15="yes","M","")</f>
        <v/>
      </c>
      <c r="S15" s="378" t="str">
        <f>IF(N15=0," ",IF(O15&lt;&gt;24,"ERROR!"," "))</f>
        <v xml:space="preserve"> </v>
      </c>
    </row>
    <row r="16" spans="2:23" ht="15.5" x14ac:dyDescent="0.35">
      <c r="B16" s="461" t="s">
        <v>93</v>
      </c>
      <c r="C16" s="1142">
        <v>1041</v>
      </c>
      <c r="D16" s="1145" t="s">
        <v>232</v>
      </c>
      <c r="E16" s="702" t="s">
        <v>53</v>
      </c>
      <c r="F16" s="858" t="s">
        <v>6</v>
      </c>
      <c r="G16" s="643">
        <f t="shared" si="3"/>
        <v>2</v>
      </c>
      <c r="H16" s="238">
        <v>4</v>
      </c>
      <c r="I16" s="238">
        <v>4</v>
      </c>
      <c r="J16" s="238">
        <v>8</v>
      </c>
      <c r="K16" s="238">
        <v>7</v>
      </c>
      <c r="L16" s="238">
        <v>1</v>
      </c>
      <c r="M16" s="836">
        <v>0</v>
      </c>
      <c r="N16" s="831">
        <f t="shared" si="0"/>
        <v>95</v>
      </c>
      <c r="O16" s="1119">
        <f t="shared" si="1"/>
        <v>24</v>
      </c>
      <c r="P16" s="244"/>
      <c r="Q16" s="839" t="str">
        <f>IF(P16="yes","M","")</f>
        <v/>
      </c>
      <c r="S16" s="378" t="str">
        <f>IF(N16=0," ",IF(O16&lt;&gt;24,"ERROR!"," "))</f>
        <v xml:space="preserve"> </v>
      </c>
    </row>
    <row r="17" spans="2:19" ht="15.5" x14ac:dyDescent="0.35">
      <c r="B17" s="461" t="s">
        <v>93</v>
      </c>
      <c r="C17" s="1142">
        <v>921</v>
      </c>
      <c r="D17" s="1145" t="s">
        <v>225</v>
      </c>
      <c r="E17" s="702" t="s">
        <v>48</v>
      </c>
      <c r="F17" s="858" t="s">
        <v>6</v>
      </c>
      <c r="G17" s="643">
        <f t="shared" si="3"/>
        <v>2</v>
      </c>
      <c r="H17" s="238">
        <v>0</v>
      </c>
      <c r="I17" s="238">
        <v>6</v>
      </c>
      <c r="J17" s="238">
        <v>9</v>
      </c>
      <c r="K17" s="238">
        <v>7</v>
      </c>
      <c r="L17" s="238">
        <v>2</v>
      </c>
      <c r="M17" s="836">
        <v>0</v>
      </c>
      <c r="N17" s="831">
        <f t="shared" si="0"/>
        <v>91</v>
      </c>
      <c r="O17" s="1119">
        <f t="shared" si="1"/>
        <v>24</v>
      </c>
      <c r="P17" s="244"/>
      <c r="Q17" s="839"/>
      <c r="S17" s="378" t="str">
        <f>IF(N17=0," ",IF(O17&lt;&gt;24,"ERROR!"," "))</f>
        <v xml:space="preserve"> </v>
      </c>
    </row>
    <row r="18" spans="2:19" ht="15.5" x14ac:dyDescent="0.35">
      <c r="B18" s="461" t="s">
        <v>93</v>
      </c>
      <c r="C18" s="1142">
        <v>2105</v>
      </c>
      <c r="D18" s="1145" t="s">
        <v>308</v>
      </c>
      <c r="E18" s="702" t="s">
        <v>48</v>
      </c>
      <c r="F18" s="858" t="s">
        <v>6</v>
      </c>
      <c r="G18" s="643">
        <f t="shared" si="3"/>
        <v>2</v>
      </c>
      <c r="H18" s="238">
        <v>0</v>
      </c>
      <c r="I18" s="238">
        <v>5</v>
      </c>
      <c r="J18" s="238">
        <v>10</v>
      </c>
      <c r="K18" s="238">
        <v>6</v>
      </c>
      <c r="L18" s="238">
        <v>3</v>
      </c>
      <c r="M18" s="836">
        <v>0</v>
      </c>
      <c r="N18" s="831">
        <f t="shared" si="0"/>
        <v>89</v>
      </c>
      <c r="O18" s="1119">
        <f t="shared" si="1"/>
        <v>24</v>
      </c>
      <c r="P18" s="244"/>
      <c r="Q18" s="839" t="str">
        <f>IF(P18="yes","G","")</f>
        <v/>
      </c>
      <c r="S18" s="378" t="str">
        <f t="shared" si="2"/>
        <v xml:space="preserve"> </v>
      </c>
    </row>
    <row r="19" spans="2:19" ht="15.5" x14ac:dyDescent="0.35">
      <c r="B19" s="461" t="s">
        <v>93</v>
      </c>
      <c r="C19" s="1143">
        <v>1465</v>
      </c>
      <c r="D19" s="1146" t="s">
        <v>295</v>
      </c>
      <c r="E19" s="859" t="s">
        <v>49</v>
      </c>
      <c r="F19" s="858" t="s">
        <v>6</v>
      </c>
      <c r="G19" s="643">
        <f t="shared" si="3"/>
        <v>2</v>
      </c>
      <c r="H19" s="238">
        <v>2</v>
      </c>
      <c r="I19" s="238">
        <v>4</v>
      </c>
      <c r="J19" s="238">
        <v>6</v>
      </c>
      <c r="K19" s="238">
        <v>10</v>
      </c>
      <c r="L19" s="238">
        <v>2</v>
      </c>
      <c r="M19" s="836">
        <v>0</v>
      </c>
      <c r="N19" s="831">
        <f t="shared" si="0"/>
        <v>88</v>
      </c>
      <c r="O19" s="1119">
        <f t="shared" si="1"/>
        <v>24</v>
      </c>
      <c r="P19" s="244"/>
      <c r="Q19" s="839" t="str">
        <f>IF(P19="yes","G","")</f>
        <v/>
      </c>
      <c r="S19" s="378" t="str">
        <f t="shared" si="2"/>
        <v xml:space="preserve"> </v>
      </c>
    </row>
    <row r="20" spans="2:19" ht="15.5" x14ac:dyDescent="0.35">
      <c r="B20" s="461" t="s">
        <v>93</v>
      </c>
      <c r="C20" s="1142">
        <v>1143</v>
      </c>
      <c r="D20" s="1145" t="s">
        <v>266</v>
      </c>
      <c r="E20" s="702" t="s">
        <v>44</v>
      </c>
      <c r="F20" s="858" t="s">
        <v>6</v>
      </c>
      <c r="G20" s="643">
        <f t="shared" si="3"/>
        <v>2</v>
      </c>
      <c r="H20" s="238">
        <v>1</v>
      </c>
      <c r="I20" s="238">
        <v>3</v>
      </c>
      <c r="J20" s="238">
        <v>8</v>
      </c>
      <c r="K20" s="238">
        <v>10</v>
      </c>
      <c r="L20" s="238">
        <v>2</v>
      </c>
      <c r="M20" s="836">
        <v>0</v>
      </c>
      <c r="N20" s="831">
        <f t="shared" si="0"/>
        <v>86</v>
      </c>
      <c r="O20" s="1119">
        <f t="shared" si="1"/>
        <v>24</v>
      </c>
      <c r="P20" s="244"/>
      <c r="Q20" s="839" t="str">
        <f>IF(P20="yes","M","")</f>
        <v/>
      </c>
      <c r="S20" s="378" t="str">
        <f>IF(N20=0," ",IF(O20&lt;&gt;24,"ERROR!"," "))</f>
        <v xml:space="preserve"> </v>
      </c>
    </row>
    <row r="21" spans="2:19" ht="15.5" x14ac:dyDescent="0.35">
      <c r="B21" s="461" t="s">
        <v>93</v>
      </c>
      <c r="C21" s="1142">
        <v>1901</v>
      </c>
      <c r="D21" s="1145" t="s">
        <v>249</v>
      </c>
      <c r="E21" s="702" t="s">
        <v>53</v>
      </c>
      <c r="F21" s="858" t="s">
        <v>6</v>
      </c>
      <c r="G21" s="643">
        <f t="shared" si="3"/>
        <v>2</v>
      </c>
      <c r="H21" s="238">
        <v>2</v>
      </c>
      <c r="I21" s="238">
        <v>1</v>
      </c>
      <c r="J21" s="238">
        <v>8</v>
      </c>
      <c r="K21" s="238">
        <v>10</v>
      </c>
      <c r="L21" s="238">
        <v>3</v>
      </c>
      <c r="M21" s="836">
        <v>0</v>
      </c>
      <c r="N21" s="831">
        <f t="shared" si="0"/>
        <v>83</v>
      </c>
      <c r="O21" s="1119">
        <f t="shared" si="1"/>
        <v>24</v>
      </c>
      <c r="P21" s="244"/>
      <c r="Q21" s="839"/>
      <c r="S21" s="378" t="str">
        <f t="shared" si="2"/>
        <v xml:space="preserve"> </v>
      </c>
    </row>
    <row r="22" spans="2:19" ht="15.5" x14ac:dyDescent="0.35">
      <c r="B22" s="461" t="s">
        <v>93</v>
      </c>
      <c r="C22" s="1142">
        <v>1921</v>
      </c>
      <c r="D22" s="1145" t="s">
        <v>346</v>
      </c>
      <c r="E22" s="702" t="s">
        <v>48</v>
      </c>
      <c r="F22" s="858" t="s">
        <v>6</v>
      </c>
      <c r="G22" s="643">
        <f t="shared" si="3"/>
        <v>2</v>
      </c>
      <c r="H22" s="238">
        <v>0</v>
      </c>
      <c r="I22" s="238">
        <v>5</v>
      </c>
      <c r="J22" s="238">
        <v>6</v>
      </c>
      <c r="K22" s="238">
        <v>7</v>
      </c>
      <c r="L22" s="238">
        <v>6</v>
      </c>
      <c r="M22" s="836">
        <v>0</v>
      </c>
      <c r="N22" s="831">
        <f t="shared" si="0"/>
        <v>82</v>
      </c>
      <c r="O22" s="1119">
        <f t="shared" si="1"/>
        <v>24</v>
      </c>
      <c r="P22" s="244"/>
      <c r="Q22" s="839" t="str">
        <f>IF(P22="yes","M","")</f>
        <v/>
      </c>
      <c r="S22" s="378" t="str">
        <f t="shared" si="2"/>
        <v xml:space="preserve"> </v>
      </c>
    </row>
    <row r="23" spans="2:19" ht="15.5" x14ac:dyDescent="0.35">
      <c r="B23" s="461" t="s">
        <v>93</v>
      </c>
      <c r="C23" s="1142">
        <v>999</v>
      </c>
      <c r="D23" s="1145" t="s">
        <v>313</v>
      </c>
      <c r="E23" s="702" t="s">
        <v>48</v>
      </c>
      <c r="F23" s="858" t="s">
        <v>6</v>
      </c>
      <c r="G23" s="643">
        <f t="shared" si="3"/>
        <v>2</v>
      </c>
      <c r="H23" s="238">
        <v>0</v>
      </c>
      <c r="I23" s="238">
        <v>2</v>
      </c>
      <c r="J23" s="238">
        <v>10</v>
      </c>
      <c r="K23" s="238">
        <v>7</v>
      </c>
      <c r="L23" s="238">
        <v>5</v>
      </c>
      <c r="M23" s="836">
        <v>0</v>
      </c>
      <c r="N23" s="831">
        <f t="shared" si="0"/>
        <v>81</v>
      </c>
      <c r="O23" s="1119">
        <f t="shared" si="1"/>
        <v>24</v>
      </c>
      <c r="P23" s="244"/>
      <c r="Q23" s="839" t="str">
        <f>IF(P23="yes","M","")</f>
        <v/>
      </c>
      <c r="S23" s="378" t="str">
        <f>IF(N23=0," ",IF(O23&lt;&gt;24,"ERROR!"," "))</f>
        <v xml:space="preserve"> </v>
      </c>
    </row>
    <row r="24" spans="2:19" ht="15.5" x14ac:dyDescent="0.35">
      <c r="B24" s="461"/>
      <c r="C24" s="1142">
        <v>1291</v>
      </c>
      <c r="D24" s="1145" t="s">
        <v>337</v>
      </c>
      <c r="E24" s="702" t="s">
        <v>41</v>
      </c>
      <c r="F24" s="858" t="s">
        <v>6</v>
      </c>
      <c r="G24" s="643">
        <f t="shared" si="3"/>
        <v>2</v>
      </c>
      <c r="H24" s="238">
        <v>0</v>
      </c>
      <c r="I24" s="238">
        <v>5</v>
      </c>
      <c r="J24" s="238">
        <v>4</v>
      </c>
      <c r="K24" s="238">
        <v>10</v>
      </c>
      <c r="L24" s="238">
        <v>5</v>
      </c>
      <c r="M24" s="836">
        <v>0</v>
      </c>
      <c r="N24" s="831">
        <f t="shared" si="0"/>
        <v>81</v>
      </c>
      <c r="O24" s="1119">
        <f t="shared" si="1"/>
        <v>24</v>
      </c>
      <c r="P24" s="244"/>
      <c r="Q24" s="839" t="str">
        <f>IF(P24="yes","M","")</f>
        <v/>
      </c>
      <c r="S24" s="378"/>
    </row>
    <row r="25" spans="2:19" ht="15.5" x14ac:dyDescent="0.35">
      <c r="B25" s="461" t="s">
        <v>93</v>
      </c>
      <c r="C25" s="1142">
        <v>1618</v>
      </c>
      <c r="D25" s="1145" t="s">
        <v>307</v>
      </c>
      <c r="E25" s="702" t="s">
        <v>48</v>
      </c>
      <c r="F25" s="858" t="s">
        <v>6</v>
      </c>
      <c r="G25" s="643">
        <f t="shared" si="3"/>
        <v>2</v>
      </c>
      <c r="H25" s="238">
        <v>0</v>
      </c>
      <c r="I25" s="238">
        <v>4</v>
      </c>
      <c r="J25" s="238">
        <v>4</v>
      </c>
      <c r="K25" s="238">
        <v>11</v>
      </c>
      <c r="L25" s="238">
        <v>5</v>
      </c>
      <c r="M25" s="836">
        <v>0</v>
      </c>
      <c r="N25" s="831">
        <f t="shared" si="0"/>
        <v>79</v>
      </c>
      <c r="O25" s="1119">
        <f t="shared" si="1"/>
        <v>24</v>
      </c>
      <c r="P25" s="244"/>
      <c r="Q25" s="839" t="str">
        <f>IF(P25="yes","M","")</f>
        <v/>
      </c>
      <c r="S25" s="378" t="str">
        <f t="shared" si="2"/>
        <v xml:space="preserve"> </v>
      </c>
    </row>
    <row r="26" spans="2:19" ht="16" thickBot="1" x14ac:dyDescent="0.4">
      <c r="B26" s="461" t="s">
        <v>93</v>
      </c>
      <c r="C26" s="1142">
        <v>1264</v>
      </c>
      <c r="D26" s="1147" t="s">
        <v>243</v>
      </c>
      <c r="E26" s="1094" t="s">
        <v>41</v>
      </c>
      <c r="F26" s="1060" t="s">
        <v>6</v>
      </c>
      <c r="G26" s="642">
        <f t="shared" si="3"/>
        <v>2</v>
      </c>
      <c r="H26" s="1095">
        <v>3</v>
      </c>
      <c r="I26" s="1095">
        <v>1</v>
      </c>
      <c r="J26" s="1095">
        <v>6</v>
      </c>
      <c r="K26" s="1095">
        <v>10</v>
      </c>
      <c r="L26" s="1095">
        <v>2</v>
      </c>
      <c r="M26" s="1139">
        <v>2</v>
      </c>
      <c r="N26" s="1140">
        <f t="shared" si="0"/>
        <v>78</v>
      </c>
      <c r="O26" s="1118">
        <f t="shared" si="1"/>
        <v>24</v>
      </c>
      <c r="P26" s="244"/>
      <c r="Q26" s="839" t="str">
        <f t="shared" ref="Q26:Q31" si="4">IF(P26="yes","G","")</f>
        <v/>
      </c>
      <c r="S26" s="378" t="str">
        <f t="shared" si="2"/>
        <v xml:space="preserve"> </v>
      </c>
    </row>
    <row r="27" spans="2:19" ht="15.5" x14ac:dyDescent="0.35">
      <c r="B27" s="461" t="s">
        <v>93</v>
      </c>
      <c r="C27" s="1143">
        <v>1267</v>
      </c>
      <c r="D27" s="1149" t="s">
        <v>282</v>
      </c>
      <c r="E27" s="1077" t="s">
        <v>53</v>
      </c>
      <c r="F27" s="1059" t="s">
        <v>7</v>
      </c>
      <c r="G27" s="639">
        <f t="shared" si="3"/>
        <v>1</v>
      </c>
      <c r="H27" s="1087">
        <v>0</v>
      </c>
      <c r="I27" s="1087">
        <v>4</v>
      </c>
      <c r="J27" s="1087">
        <v>11</v>
      </c>
      <c r="K27" s="1087">
        <v>8</v>
      </c>
      <c r="L27" s="1087">
        <v>1</v>
      </c>
      <c r="M27" s="1137">
        <v>0</v>
      </c>
      <c r="N27" s="1138">
        <f t="shared" si="0"/>
        <v>90</v>
      </c>
      <c r="O27" s="1116">
        <f t="shared" si="1"/>
        <v>24</v>
      </c>
      <c r="P27" s="244"/>
      <c r="Q27" s="839" t="str">
        <f t="shared" si="4"/>
        <v/>
      </c>
      <c r="S27" s="378" t="str">
        <f>IF(N27=0," ",IF(O27&lt;&gt;24,"ERROR!"," "))</f>
        <v xml:space="preserve"> </v>
      </c>
    </row>
    <row r="28" spans="2:19" ht="15.5" x14ac:dyDescent="0.35">
      <c r="B28" s="461" t="s">
        <v>93</v>
      </c>
      <c r="C28" s="1142">
        <v>1799</v>
      </c>
      <c r="D28" s="1145" t="s">
        <v>259</v>
      </c>
      <c r="E28" s="702" t="s">
        <v>53</v>
      </c>
      <c r="F28" s="858" t="s">
        <v>7</v>
      </c>
      <c r="G28" s="643">
        <f t="shared" si="3"/>
        <v>1</v>
      </c>
      <c r="H28" s="238">
        <v>0</v>
      </c>
      <c r="I28" s="238">
        <v>5</v>
      </c>
      <c r="J28" s="238">
        <v>9</v>
      </c>
      <c r="K28" s="238">
        <v>8</v>
      </c>
      <c r="L28" s="238">
        <v>2</v>
      </c>
      <c r="M28" s="836"/>
      <c r="N28" s="831">
        <f t="shared" si="0"/>
        <v>89</v>
      </c>
      <c r="O28" s="1119">
        <f t="shared" si="1"/>
        <v>24</v>
      </c>
      <c r="P28" s="244"/>
      <c r="Q28" s="839" t="str">
        <f t="shared" si="4"/>
        <v/>
      </c>
      <c r="S28" s="378" t="str">
        <f t="shared" si="2"/>
        <v xml:space="preserve"> </v>
      </c>
    </row>
    <row r="29" spans="2:19" ht="15.5" x14ac:dyDescent="0.35">
      <c r="B29" s="461" t="s">
        <v>93</v>
      </c>
      <c r="C29" s="1142">
        <v>1118</v>
      </c>
      <c r="D29" s="1145" t="s">
        <v>345</v>
      </c>
      <c r="E29" s="702" t="s">
        <v>48</v>
      </c>
      <c r="F29" s="858" t="s">
        <v>7</v>
      </c>
      <c r="G29" s="643">
        <f t="shared" si="3"/>
        <v>1</v>
      </c>
      <c r="H29" s="238">
        <v>0</v>
      </c>
      <c r="I29" s="238">
        <v>6</v>
      </c>
      <c r="J29" s="238">
        <v>8</v>
      </c>
      <c r="K29" s="238">
        <v>7</v>
      </c>
      <c r="L29" s="238">
        <v>3</v>
      </c>
      <c r="M29" s="836">
        <v>0</v>
      </c>
      <c r="N29" s="831">
        <f t="shared" si="0"/>
        <v>89</v>
      </c>
      <c r="O29" s="1119">
        <f t="shared" si="1"/>
        <v>24</v>
      </c>
      <c r="P29" s="244"/>
      <c r="Q29" s="839" t="str">
        <f t="shared" si="4"/>
        <v/>
      </c>
      <c r="S29" s="378" t="str">
        <f t="shared" si="2"/>
        <v xml:space="preserve"> </v>
      </c>
    </row>
    <row r="30" spans="2:19" ht="15.5" x14ac:dyDescent="0.35">
      <c r="B30" s="461" t="s">
        <v>93</v>
      </c>
      <c r="C30" s="1142">
        <v>1956</v>
      </c>
      <c r="D30" s="1145" t="s">
        <v>344</v>
      </c>
      <c r="E30" s="702" t="s">
        <v>48</v>
      </c>
      <c r="F30" s="858" t="s">
        <v>7</v>
      </c>
      <c r="G30" s="643">
        <f t="shared" si="3"/>
        <v>1</v>
      </c>
      <c r="H30" s="238">
        <v>0</v>
      </c>
      <c r="I30" s="238">
        <v>3</v>
      </c>
      <c r="J30" s="238">
        <v>9</v>
      </c>
      <c r="K30" s="238">
        <v>7</v>
      </c>
      <c r="L30" s="238">
        <v>5</v>
      </c>
      <c r="M30" s="836">
        <v>0</v>
      </c>
      <c r="N30" s="831">
        <f t="shared" si="0"/>
        <v>82</v>
      </c>
      <c r="O30" s="1119">
        <f t="shared" si="1"/>
        <v>24</v>
      </c>
      <c r="P30" s="244"/>
      <c r="Q30" s="839" t="str">
        <f t="shared" si="4"/>
        <v/>
      </c>
      <c r="S30" s="378" t="str">
        <f t="shared" si="2"/>
        <v xml:space="preserve"> </v>
      </c>
    </row>
    <row r="31" spans="2:19" ht="15.5" x14ac:dyDescent="0.35">
      <c r="B31" s="461" t="s">
        <v>93</v>
      </c>
      <c r="C31" s="1143">
        <v>1256</v>
      </c>
      <c r="D31" s="1146" t="s">
        <v>292</v>
      </c>
      <c r="E31" s="702" t="s">
        <v>281</v>
      </c>
      <c r="F31" s="858" t="s">
        <v>7</v>
      </c>
      <c r="G31" s="643">
        <f t="shared" si="3"/>
        <v>1</v>
      </c>
      <c r="H31" s="238">
        <v>0</v>
      </c>
      <c r="I31" s="238">
        <v>3</v>
      </c>
      <c r="J31" s="238">
        <v>8</v>
      </c>
      <c r="K31" s="238">
        <v>8</v>
      </c>
      <c r="L31" s="238">
        <v>5</v>
      </c>
      <c r="M31" s="836">
        <v>0</v>
      </c>
      <c r="N31" s="831">
        <f t="shared" si="0"/>
        <v>81</v>
      </c>
      <c r="O31" s="1119">
        <f t="shared" si="1"/>
        <v>24</v>
      </c>
      <c r="P31" s="244"/>
      <c r="Q31" s="839" t="str">
        <f t="shared" si="4"/>
        <v/>
      </c>
      <c r="S31" s="378" t="str">
        <f t="shared" si="2"/>
        <v xml:space="preserve"> </v>
      </c>
    </row>
    <row r="32" spans="2:19" ht="15.5" x14ac:dyDescent="0.35">
      <c r="B32" s="461" t="s">
        <v>93</v>
      </c>
      <c r="C32" s="1143">
        <v>1767</v>
      </c>
      <c r="D32" s="1146" t="s">
        <v>287</v>
      </c>
      <c r="E32" s="859" t="s">
        <v>53</v>
      </c>
      <c r="F32" s="858" t="s">
        <v>7</v>
      </c>
      <c r="G32" s="643">
        <f t="shared" si="3"/>
        <v>1</v>
      </c>
      <c r="H32" s="238">
        <v>0</v>
      </c>
      <c r="I32" s="238">
        <v>3</v>
      </c>
      <c r="J32" s="238">
        <v>7</v>
      </c>
      <c r="K32" s="238">
        <v>9</v>
      </c>
      <c r="L32" s="238">
        <v>4</v>
      </c>
      <c r="M32" s="836">
        <v>1</v>
      </c>
      <c r="N32" s="831">
        <f t="shared" si="0"/>
        <v>78</v>
      </c>
      <c r="O32" s="1119">
        <f t="shared" si="1"/>
        <v>24</v>
      </c>
      <c r="P32" s="244"/>
      <c r="Q32" s="839" t="str">
        <f>IF(P32="yes","M","")</f>
        <v/>
      </c>
      <c r="S32" s="378" t="str">
        <f t="shared" si="2"/>
        <v xml:space="preserve"> </v>
      </c>
    </row>
    <row r="33" spans="2:19" ht="15.5" x14ac:dyDescent="0.35">
      <c r="B33" s="461" t="s">
        <v>93</v>
      </c>
      <c r="C33" s="1148">
        <v>2035</v>
      </c>
      <c r="D33" s="1150" t="s">
        <v>340</v>
      </c>
      <c r="E33" s="702" t="s">
        <v>53</v>
      </c>
      <c r="F33" s="858" t="s">
        <v>7</v>
      </c>
      <c r="G33" s="643">
        <f t="shared" si="3"/>
        <v>1</v>
      </c>
      <c r="H33" s="238">
        <v>1</v>
      </c>
      <c r="I33" s="238">
        <v>3</v>
      </c>
      <c r="J33" s="238">
        <v>5</v>
      </c>
      <c r="K33" s="238">
        <v>8</v>
      </c>
      <c r="L33" s="238">
        <v>7</v>
      </c>
      <c r="M33" s="836">
        <v>0</v>
      </c>
      <c r="N33" s="831">
        <f t="shared" si="0"/>
        <v>78</v>
      </c>
      <c r="O33" s="1119">
        <f t="shared" si="1"/>
        <v>24</v>
      </c>
      <c r="P33" s="244"/>
      <c r="Q33" s="839" t="str">
        <f t="shared" ref="Q33:Q51" si="5">IF(P33="yes","G","")</f>
        <v/>
      </c>
      <c r="S33" s="378" t="str">
        <f>IF(N33=0," ",IF(O33&lt;&gt;24,"ERROR!"," "))</f>
        <v xml:space="preserve"> </v>
      </c>
    </row>
    <row r="34" spans="2:19" ht="15.5" x14ac:dyDescent="0.35">
      <c r="B34" s="461" t="s">
        <v>93</v>
      </c>
      <c r="C34" s="1142">
        <v>641</v>
      </c>
      <c r="D34" s="1145" t="s">
        <v>253</v>
      </c>
      <c r="E34" s="702" t="s">
        <v>49</v>
      </c>
      <c r="F34" s="858" t="s">
        <v>7</v>
      </c>
      <c r="G34" s="643">
        <f t="shared" si="3"/>
        <v>1</v>
      </c>
      <c r="H34" s="238">
        <v>0</v>
      </c>
      <c r="I34" s="238">
        <v>1</v>
      </c>
      <c r="J34" s="238">
        <v>8</v>
      </c>
      <c r="K34" s="238">
        <v>10</v>
      </c>
      <c r="L34" s="238">
        <v>5</v>
      </c>
      <c r="M34" s="836">
        <v>0</v>
      </c>
      <c r="N34" s="831">
        <f t="shared" si="0"/>
        <v>77</v>
      </c>
      <c r="O34" s="1119">
        <f t="shared" si="1"/>
        <v>24</v>
      </c>
      <c r="P34" s="244"/>
      <c r="Q34" s="839" t="str">
        <f t="shared" si="5"/>
        <v/>
      </c>
      <c r="S34" s="378" t="str">
        <f t="shared" si="2"/>
        <v xml:space="preserve"> </v>
      </c>
    </row>
    <row r="35" spans="2:19" ht="15.5" x14ac:dyDescent="0.35">
      <c r="B35" s="461" t="s">
        <v>93</v>
      </c>
      <c r="C35" s="1142">
        <v>1952</v>
      </c>
      <c r="D35" s="1145" t="s">
        <v>336</v>
      </c>
      <c r="E35" s="702" t="s">
        <v>41</v>
      </c>
      <c r="F35" s="858" t="s">
        <v>7</v>
      </c>
      <c r="G35" s="643">
        <f t="shared" si="3"/>
        <v>1</v>
      </c>
      <c r="H35" s="238">
        <v>0</v>
      </c>
      <c r="I35" s="238">
        <v>2</v>
      </c>
      <c r="J35" s="238">
        <v>5</v>
      </c>
      <c r="K35" s="238">
        <v>13</v>
      </c>
      <c r="L35" s="238">
        <v>4</v>
      </c>
      <c r="M35" s="836">
        <v>0</v>
      </c>
      <c r="N35" s="831">
        <f t="shared" si="0"/>
        <v>77</v>
      </c>
      <c r="O35" s="1119">
        <f t="shared" si="1"/>
        <v>24</v>
      </c>
      <c r="P35" s="244"/>
      <c r="Q35" s="839" t="str">
        <f t="shared" si="5"/>
        <v/>
      </c>
      <c r="S35" s="378" t="str">
        <f t="shared" si="2"/>
        <v xml:space="preserve"> </v>
      </c>
    </row>
    <row r="36" spans="2:19" ht="15.5" x14ac:dyDescent="0.35">
      <c r="B36" s="461" t="s">
        <v>93</v>
      </c>
      <c r="C36" s="1142">
        <v>1629</v>
      </c>
      <c r="D36" s="1145" t="s">
        <v>333</v>
      </c>
      <c r="E36" s="702" t="s">
        <v>53</v>
      </c>
      <c r="F36" s="858" t="s">
        <v>7</v>
      </c>
      <c r="G36" s="643">
        <f t="shared" si="3"/>
        <v>1</v>
      </c>
      <c r="H36" s="238">
        <v>0</v>
      </c>
      <c r="I36" s="238">
        <v>2</v>
      </c>
      <c r="J36" s="238">
        <v>8</v>
      </c>
      <c r="K36" s="238">
        <v>9</v>
      </c>
      <c r="L36" s="238">
        <v>4</v>
      </c>
      <c r="M36" s="836">
        <v>1</v>
      </c>
      <c r="N36" s="831">
        <f t="shared" si="0"/>
        <v>77</v>
      </c>
      <c r="O36" s="1119">
        <f t="shared" si="1"/>
        <v>24</v>
      </c>
      <c r="P36" s="244"/>
      <c r="Q36" s="839" t="str">
        <f t="shared" si="5"/>
        <v/>
      </c>
      <c r="S36" s="378" t="str">
        <f>IF(N36=0," ",IF(O36&lt;&gt;24,"ERROR!"," "))</f>
        <v xml:space="preserve"> </v>
      </c>
    </row>
    <row r="37" spans="2:19" ht="15.5" x14ac:dyDescent="0.35">
      <c r="B37" s="461" t="s">
        <v>93</v>
      </c>
      <c r="C37" s="1143">
        <v>1170</v>
      </c>
      <c r="D37" s="1146" t="s">
        <v>360</v>
      </c>
      <c r="E37" s="859" t="s">
        <v>53</v>
      </c>
      <c r="F37" s="858" t="s">
        <v>7</v>
      </c>
      <c r="G37" s="643">
        <f t="shared" si="3"/>
        <v>1</v>
      </c>
      <c r="H37" s="238">
        <v>0</v>
      </c>
      <c r="I37" s="238">
        <v>6</v>
      </c>
      <c r="J37" s="238">
        <v>0</v>
      </c>
      <c r="K37" s="238">
        <v>10</v>
      </c>
      <c r="L37" s="238">
        <v>6</v>
      </c>
      <c r="M37" s="836">
        <v>2</v>
      </c>
      <c r="N37" s="831">
        <f t="shared" si="0"/>
        <v>72</v>
      </c>
      <c r="O37" s="1119">
        <f t="shared" si="1"/>
        <v>24</v>
      </c>
      <c r="P37" s="244"/>
      <c r="Q37" s="839" t="str">
        <f t="shared" si="5"/>
        <v/>
      </c>
      <c r="S37" s="378" t="str">
        <f>IF(N37=0," ",IF(O37&lt;&gt;24,"ERROR!"," "))</f>
        <v xml:space="preserve"> </v>
      </c>
    </row>
    <row r="38" spans="2:19" ht="15.5" x14ac:dyDescent="0.35">
      <c r="B38" s="461" t="s">
        <v>93</v>
      </c>
      <c r="C38" s="1142">
        <v>2578</v>
      </c>
      <c r="D38" s="1145" t="s">
        <v>348</v>
      </c>
      <c r="E38" s="702" t="s">
        <v>48</v>
      </c>
      <c r="F38" s="858" t="s">
        <v>7</v>
      </c>
      <c r="G38" s="643">
        <f t="shared" si="3"/>
        <v>1</v>
      </c>
      <c r="H38" s="238">
        <v>0</v>
      </c>
      <c r="I38" s="238">
        <v>3</v>
      </c>
      <c r="J38" s="238">
        <v>3</v>
      </c>
      <c r="K38" s="238">
        <v>9</v>
      </c>
      <c r="L38" s="238">
        <v>9</v>
      </c>
      <c r="M38" s="836">
        <v>0</v>
      </c>
      <c r="N38" s="831">
        <f t="shared" si="0"/>
        <v>72</v>
      </c>
      <c r="O38" s="1119">
        <f t="shared" si="1"/>
        <v>24</v>
      </c>
      <c r="P38" s="244"/>
      <c r="Q38" s="839" t="str">
        <f t="shared" si="5"/>
        <v/>
      </c>
      <c r="S38" s="378" t="str">
        <f t="shared" si="2"/>
        <v xml:space="preserve"> </v>
      </c>
    </row>
    <row r="39" spans="2:19" ht="15.5" x14ac:dyDescent="0.35">
      <c r="B39" s="461" t="s">
        <v>93</v>
      </c>
      <c r="C39" s="1142">
        <v>1314</v>
      </c>
      <c r="D39" s="1145" t="s">
        <v>332</v>
      </c>
      <c r="E39" s="702" t="s">
        <v>53</v>
      </c>
      <c r="F39" s="858" t="s">
        <v>7</v>
      </c>
      <c r="G39" s="643">
        <f t="shared" si="3"/>
        <v>1</v>
      </c>
      <c r="H39" s="238">
        <v>2</v>
      </c>
      <c r="I39" s="238">
        <v>2</v>
      </c>
      <c r="J39" s="238">
        <v>6</v>
      </c>
      <c r="K39" s="238">
        <v>7</v>
      </c>
      <c r="L39" s="238">
        <v>3</v>
      </c>
      <c r="M39" s="836">
        <v>4</v>
      </c>
      <c r="N39" s="831">
        <f t="shared" si="0"/>
        <v>71</v>
      </c>
      <c r="O39" s="1119">
        <f t="shared" si="1"/>
        <v>24</v>
      </c>
      <c r="P39" s="244"/>
      <c r="Q39" s="839" t="str">
        <f t="shared" si="5"/>
        <v/>
      </c>
      <c r="S39" s="378" t="str">
        <f t="shared" si="2"/>
        <v xml:space="preserve"> </v>
      </c>
    </row>
    <row r="40" spans="2:19" ht="15.5" x14ac:dyDescent="0.35">
      <c r="B40" s="461" t="s">
        <v>93</v>
      </c>
      <c r="C40" s="1143">
        <v>2157</v>
      </c>
      <c r="D40" s="1146" t="s">
        <v>318</v>
      </c>
      <c r="E40" s="859" t="s">
        <v>48</v>
      </c>
      <c r="F40" s="858" t="s">
        <v>7</v>
      </c>
      <c r="G40" s="643">
        <f t="shared" si="3"/>
        <v>1</v>
      </c>
      <c r="H40" s="238">
        <v>0</v>
      </c>
      <c r="I40" s="238">
        <v>1</v>
      </c>
      <c r="J40" s="238">
        <v>4</v>
      </c>
      <c r="K40" s="238">
        <v>10</v>
      </c>
      <c r="L40" s="238">
        <v>9</v>
      </c>
      <c r="M40" s="836">
        <v>0</v>
      </c>
      <c r="N40" s="831">
        <f t="shared" si="0"/>
        <v>69</v>
      </c>
      <c r="O40" s="1119">
        <f t="shared" si="1"/>
        <v>24</v>
      </c>
      <c r="P40" s="244"/>
      <c r="Q40" s="839" t="str">
        <f t="shared" si="5"/>
        <v/>
      </c>
      <c r="S40" s="378" t="str">
        <f t="shared" si="2"/>
        <v xml:space="preserve"> </v>
      </c>
    </row>
    <row r="41" spans="2:19" ht="15.5" x14ac:dyDescent="0.35">
      <c r="B41" s="461"/>
      <c r="C41" s="1142">
        <v>2579</v>
      </c>
      <c r="D41" s="1145" t="s">
        <v>347</v>
      </c>
      <c r="E41" s="702" t="s">
        <v>48</v>
      </c>
      <c r="F41" s="858" t="s">
        <v>7</v>
      </c>
      <c r="G41" s="643">
        <f t="shared" si="3"/>
        <v>1</v>
      </c>
      <c r="H41" s="238">
        <v>0</v>
      </c>
      <c r="I41" s="238">
        <v>1</v>
      </c>
      <c r="J41" s="238">
        <v>5</v>
      </c>
      <c r="K41" s="238">
        <v>8</v>
      </c>
      <c r="L41" s="238">
        <v>10</v>
      </c>
      <c r="M41" s="836">
        <v>0</v>
      </c>
      <c r="N41" s="831">
        <f t="shared" si="0"/>
        <v>69</v>
      </c>
      <c r="O41" s="1119">
        <f t="shared" si="1"/>
        <v>24</v>
      </c>
      <c r="P41" s="244"/>
      <c r="Q41" s="839"/>
      <c r="S41" s="378"/>
    </row>
    <row r="42" spans="2:19" ht="15.5" x14ac:dyDescent="0.35">
      <c r="B42" s="461"/>
      <c r="C42" s="1142">
        <v>1687</v>
      </c>
      <c r="D42" s="1145" t="s">
        <v>306</v>
      </c>
      <c r="E42" s="702" t="s">
        <v>48</v>
      </c>
      <c r="F42" s="858" t="s">
        <v>7</v>
      </c>
      <c r="G42" s="643">
        <v>1</v>
      </c>
      <c r="H42" s="238">
        <v>0</v>
      </c>
      <c r="I42" s="238">
        <v>2</v>
      </c>
      <c r="J42" s="238">
        <v>4</v>
      </c>
      <c r="K42" s="238">
        <v>6</v>
      </c>
      <c r="L42" s="238">
        <v>12</v>
      </c>
      <c r="M42" s="836">
        <v>0</v>
      </c>
      <c r="N42" s="831">
        <f t="shared" si="0"/>
        <v>68</v>
      </c>
      <c r="O42" s="1119">
        <f t="shared" si="1"/>
        <v>24</v>
      </c>
      <c r="P42" s="244"/>
      <c r="Q42" s="839"/>
      <c r="S42" s="378"/>
    </row>
    <row r="43" spans="2:19" ht="15.5" x14ac:dyDescent="0.35">
      <c r="B43" s="461"/>
      <c r="C43" s="1142">
        <v>1119</v>
      </c>
      <c r="D43" s="1145" t="s">
        <v>331</v>
      </c>
      <c r="E43" s="702" t="s">
        <v>48</v>
      </c>
      <c r="F43" s="858" t="s">
        <v>7</v>
      </c>
      <c r="G43" s="643">
        <f t="shared" ref="G43:G51" si="6">VLOOKUP(F43,$V$6:$W$12,2,FALSE)</f>
        <v>1</v>
      </c>
      <c r="H43" s="238">
        <v>0</v>
      </c>
      <c r="I43" s="238">
        <v>0</v>
      </c>
      <c r="J43" s="238">
        <v>8</v>
      </c>
      <c r="K43" s="238">
        <v>6</v>
      </c>
      <c r="L43" s="238">
        <v>9</v>
      </c>
      <c r="M43" s="836">
        <v>1</v>
      </c>
      <c r="N43" s="831">
        <f t="shared" si="0"/>
        <v>68</v>
      </c>
      <c r="O43" s="1119">
        <f t="shared" si="1"/>
        <v>24</v>
      </c>
      <c r="P43" s="244"/>
      <c r="Q43" s="839"/>
      <c r="S43" s="378"/>
    </row>
    <row r="44" spans="2:19" ht="15.5" x14ac:dyDescent="0.35">
      <c r="B44" s="461"/>
      <c r="C44" s="1142">
        <v>1615</v>
      </c>
      <c r="D44" s="1145" t="s">
        <v>239</v>
      </c>
      <c r="E44" s="702" t="s">
        <v>49</v>
      </c>
      <c r="F44" s="858" t="s">
        <v>7</v>
      </c>
      <c r="G44" s="643">
        <f t="shared" si="6"/>
        <v>1</v>
      </c>
      <c r="H44" s="778">
        <v>1</v>
      </c>
      <c r="I44" s="778">
        <v>0</v>
      </c>
      <c r="J44" s="778">
        <v>4</v>
      </c>
      <c r="K44" s="778">
        <v>7</v>
      </c>
      <c r="L44" s="778">
        <v>12</v>
      </c>
      <c r="M44" s="840">
        <v>0</v>
      </c>
      <c r="N44" s="831">
        <f t="shared" si="0"/>
        <v>66</v>
      </c>
      <c r="O44" s="1119">
        <f t="shared" si="1"/>
        <v>24</v>
      </c>
      <c r="P44" s="244"/>
      <c r="Q44" s="839"/>
      <c r="S44" s="378"/>
    </row>
    <row r="45" spans="2:19" ht="15.5" x14ac:dyDescent="0.35">
      <c r="B45" s="461"/>
      <c r="C45" s="1143">
        <v>1863</v>
      </c>
      <c r="D45" s="1146" t="s">
        <v>356</v>
      </c>
      <c r="E45" s="859" t="s">
        <v>53</v>
      </c>
      <c r="F45" s="858" t="s">
        <v>7</v>
      </c>
      <c r="G45" s="643">
        <f t="shared" si="6"/>
        <v>1</v>
      </c>
      <c r="H45" s="238">
        <v>0</v>
      </c>
      <c r="I45" s="238">
        <v>1</v>
      </c>
      <c r="J45" s="238">
        <v>3</v>
      </c>
      <c r="K45" s="238">
        <v>9</v>
      </c>
      <c r="L45" s="238">
        <v>9</v>
      </c>
      <c r="M45" s="836">
        <v>2</v>
      </c>
      <c r="N45" s="831">
        <f t="shared" si="0"/>
        <v>62</v>
      </c>
      <c r="O45" s="1119">
        <f t="shared" si="1"/>
        <v>24</v>
      </c>
      <c r="P45" s="244"/>
      <c r="Q45" s="839"/>
      <c r="S45" s="378"/>
    </row>
    <row r="46" spans="2:19" ht="15.5" x14ac:dyDescent="0.35">
      <c r="B46" s="461"/>
      <c r="C46" s="1142">
        <v>2040</v>
      </c>
      <c r="D46" s="1145" t="s">
        <v>246</v>
      </c>
      <c r="E46" s="702" t="s">
        <v>53</v>
      </c>
      <c r="F46" s="858" t="s">
        <v>7</v>
      </c>
      <c r="G46" s="643">
        <f t="shared" si="6"/>
        <v>1</v>
      </c>
      <c r="H46" s="238">
        <v>0</v>
      </c>
      <c r="I46" s="238">
        <v>1</v>
      </c>
      <c r="J46" s="238">
        <v>2</v>
      </c>
      <c r="K46" s="238">
        <v>10</v>
      </c>
      <c r="L46" s="238">
        <v>9</v>
      </c>
      <c r="M46" s="836">
        <v>2</v>
      </c>
      <c r="N46" s="831">
        <f t="shared" si="0"/>
        <v>61</v>
      </c>
      <c r="O46" s="1119">
        <f t="shared" si="1"/>
        <v>24</v>
      </c>
      <c r="P46" s="244"/>
      <c r="Q46" s="839"/>
      <c r="S46" s="378"/>
    </row>
    <row r="47" spans="2:19" ht="15.5" x14ac:dyDescent="0.35">
      <c r="B47" s="461" t="s">
        <v>93</v>
      </c>
      <c r="C47" s="1142">
        <v>1853</v>
      </c>
      <c r="D47" s="1145" t="s">
        <v>254</v>
      </c>
      <c r="E47" s="702" t="s">
        <v>53</v>
      </c>
      <c r="F47" s="858" t="s">
        <v>7</v>
      </c>
      <c r="G47" s="643">
        <f t="shared" si="6"/>
        <v>1</v>
      </c>
      <c r="H47" s="238">
        <v>1</v>
      </c>
      <c r="I47" s="238">
        <v>0</v>
      </c>
      <c r="J47" s="238">
        <v>1</v>
      </c>
      <c r="K47" s="238">
        <v>9</v>
      </c>
      <c r="L47" s="238">
        <v>12</v>
      </c>
      <c r="M47" s="836">
        <v>1</v>
      </c>
      <c r="N47" s="831">
        <f t="shared" si="0"/>
        <v>60</v>
      </c>
      <c r="O47" s="1119">
        <f t="shared" si="1"/>
        <v>24</v>
      </c>
      <c r="P47" s="244"/>
      <c r="Q47" s="839" t="str">
        <f t="shared" si="5"/>
        <v/>
      </c>
      <c r="S47" s="378" t="str">
        <f t="shared" si="2"/>
        <v xml:space="preserve"> </v>
      </c>
    </row>
    <row r="48" spans="2:19" ht="15.5" x14ac:dyDescent="0.35">
      <c r="B48" s="461" t="s">
        <v>93</v>
      </c>
      <c r="C48" s="1143">
        <v>1757</v>
      </c>
      <c r="D48" s="1146" t="s">
        <v>384</v>
      </c>
      <c r="E48" s="859" t="s">
        <v>53</v>
      </c>
      <c r="F48" s="858" t="s">
        <v>7</v>
      </c>
      <c r="G48" s="643">
        <f t="shared" si="6"/>
        <v>1</v>
      </c>
      <c r="H48" s="238">
        <v>0</v>
      </c>
      <c r="I48" s="238">
        <v>0</v>
      </c>
      <c r="J48" s="238">
        <v>6</v>
      </c>
      <c r="K48" s="238">
        <v>4</v>
      </c>
      <c r="L48" s="238">
        <v>11</v>
      </c>
      <c r="M48" s="836">
        <v>3</v>
      </c>
      <c r="N48" s="831">
        <f t="shared" si="0"/>
        <v>58</v>
      </c>
      <c r="O48" s="1119">
        <f t="shared" si="1"/>
        <v>24</v>
      </c>
      <c r="P48" s="244"/>
      <c r="Q48" s="839" t="str">
        <f t="shared" si="5"/>
        <v/>
      </c>
      <c r="S48" s="378" t="str">
        <f t="shared" si="2"/>
        <v xml:space="preserve"> </v>
      </c>
    </row>
    <row r="49" spans="2:19" ht="15.5" x14ac:dyDescent="0.35">
      <c r="B49" s="461" t="s">
        <v>93</v>
      </c>
      <c r="C49" s="1142">
        <v>1982</v>
      </c>
      <c r="D49" s="1145" t="s">
        <v>237</v>
      </c>
      <c r="E49" s="702" t="s">
        <v>281</v>
      </c>
      <c r="F49" s="858" t="s">
        <v>7</v>
      </c>
      <c r="G49" s="643">
        <f t="shared" si="6"/>
        <v>1</v>
      </c>
      <c r="H49" s="238">
        <v>0</v>
      </c>
      <c r="I49" s="238">
        <v>1</v>
      </c>
      <c r="J49" s="238">
        <v>4</v>
      </c>
      <c r="K49" s="238">
        <v>4</v>
      </c>
      <c r="L49" s="238">
        <v>8</v>
      </c>
      <c r="M49" s="836">
        <v>7</v>
      </c>
      <c r="N49" s="831">
        <f t="shared" si="0"/>
        <v>49</v>
      </c>
      <c r="O49" s="1119">
        <f t="shared" si="1"/>
        <v>24</v>
      </c>
      <c r="P49" s="244"/>
      <c r="Q49" s="839" t="str">
        <f t="shared" si="5"/>
        <v/>
      </c>
      <c r="S49" s="378" t="str">
        <f>IF(N49=0," ",IF(O49&lt;&gt;24,"ERROR!"," "))</f>
        <v xml:space="preserve"> </v>
      </c>
    </row>
    <row r="50" spans="2:19" ht="15.5" x14ac:dyDescent="0.35">
      <c r="B50" s="461" t="s">
        <v>93</v>
      </c>
      <c r="C50" s="1143">
        <v>2009</v>
      </c>
      <c r="D50" s="1220" t="s">
        <v>383</v>
      </c>
      <c r="E50" s="859" t="s">
        <v>279</v>
      </c>
      <c r="F50" s="858" t="s">
        <v>7</v>
      </c>
      <c r="G50" s="643">
        <f t="shared" si="6"/>
        <v>1</v>
      </c>
      <c r="H50" s="238">
        <v>0</v>
      </c>
      <c r="I50" s="238">
        <v>0</v>
      </c>
      <c r="J50" s="238">
        <v>4</v>
      </c>
      <c r="K50" s="238">
        <v>2</v>
      </c>
      <c r="L50" s="238">
        <v>12</v>
      </c>
      <c r="M50" s="836">
        <v>6</v>
      </c>
      <c r="N50" s="831">
        <f t="shared" si="0"/>
        <v>46</v>
      </c>
      <c r="O50" s="1119">
        <f t="shared" si="1"/>
        <v>24</v>
      </c>
      <c r="P50" s="244"/>
      <c r="Q50" s="839" t="str">
        <f t="shared" si="5"/>
        <v/>
      </c>
      <c r="S50" s="378" t="str">
        <f t="shared" si="2"/>
        <v xml:space="preserve"> </v>
      </c>
    </row>
    <row r="51" spans="2:19" ht="16" thickBot="1" x14ac:dyDescent="0.4">
      <c r="B51" s="461" t="s">
        <v>93</v>
      </c>
      <c r="C51" s="1143">
        <v>1505</v>
      </c>
      <c r="D51" s="1151" t="s">
        <v>378</v>
      </c>
      <c r="E51" s="1058" t="s">
        <v>281</v>
      </c>
      <c r="F51" s="1060" t="s">
        <v>7</v>
      </c>
      <c r="G51" s="642">
        <f t="shared" si="6"/>
        <v>1</v>
      </c>
      <c r="H51" s="1095">
        <v>0</v>
      </c>
      <c r="I51" s="1095">
        <v>0</v>
      </c>
      <c r="J51" s="1095">
        <v>2</v>
      </c>
      <c r="K51" s="1095">
        <v>5</v>
      </c>
      <c r="L51" s="1095">
        <v>9</v>
      </c>
      <c r="M51" s="1139">
        <v>8</v>
      </c>
      <c r="N51" s="1140">
        <f t="shared" si="0"/>
        <v>41</v>
      </c>
      <c r="O51" s="1118">
        <f t="shared" si="1"/>
        <v>24</v>
      </c>
      <c r="P51" s="244"/>
      <c r="Q51" s="839" t="str">
        <f t="shared" si="5"/>
        <v/>
      </c>
      <c r="S51" s="378" t="str">
        <f t="shared" si="2"/>
        <v xml:space="preserve"> </v>
      </c>
    </row>
    <row r="52" spans="2:19" ht="24" customHeight="1" thickBot="1" x14ac:dyDescent="0.4">
      <c r="C52" s="826">
        <f>COUNT(C7:C51)</f>
        <v>45</v>
      </c>
      <c r="D52" s="1126" t="s">
        <v>123</v>
      </c>
      <c r="E52" s="1127"/>
      <c r="F52" s="917" t="s">
        <v>23</v>
      </c>
      <c r="G52" s="918"/>
      <c r="H52" s="918"/>
      <c r="I52" s="918"/>
      <c r="J52" s="918"/>
      <c r="K52" s="918"/>
      <c r="L52" s="918"/>
      <c r="M52" s="918"/>
      <c r="N52" s="918"/>
      <c r="O52" s="918"/>
      <c r="P52" s="918"/>
      <c r="Q52" s="919"/>
    </row>
  </sheetData>
  <mergeCells count="5">
    <mergeCell ref="V7:W7"/>
    <mergeCell ref="D5:M5"/>
    <mergeCell ref="D52:E52"/>
    <mergeCell ref="F52:Q52"/>
    <mergeCell ref="B2:T2"/>
  </mergeCells>
  <pageMargins left="0.23622047244094491" right="0.23622047244094491" top="0.74803149606299213" bottom="0.74803149606299213" header="0.31496062992125984" footer="0.31496062992125984"/>
  <pageSetup paperSize="9" scale="76" fitToHeight="2" orientation="landscape" horizontalDpi="360" verticalDpi="36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13</vt:i4>
      </vt:variant>
    </vt:vector>
  </HeadingPairs>
  <TitlesOfParts>
    <vt:vector size="31" baseType="lpstr">
      <vt:lpstr>1500REV</vt:lpstr>
      <vt:lpstr>1500PST</vt:lpstr>
      <vt:lpstr>600REV</vt:lpstr>
      <vt:lpstr>600PST</vt:lpstr>
      <vt:lpstr>SSA</vt:lpstr>
      <vt:lpstr>PPA</vt:lpstr>
      <vt:lpstr>PPB</vt:lpstr>
      <vt:lpstr>PP2</vt:lpstr>
      <vt:lpstr>SPA</vt:lpstr>
      <vt:lpstr>SPB</vt:lpstr>
      <vt:lpstr>PCKGUN</vt:lpstr>
      <vt:lpstr>CRYGUN</vt:lpstr>
      <vt:lpstr>MAGNUM</vt:lpstr>
      <vt:lpstr>PRCEN</vt:lpstr>
      <vt:lpstr>PR22</vt:lpstr>
      <vt:lpstr>SRCEN</vt:lpstr>
      <vt:lpstr>SR22</vt:lpstr>
      <vt:lpstr>PPC</vt:lpstr>
      <vt:lpstr>'1500PST'!Print_Area</vt:lpstr>
      <vt:lpstr>'1500REV'!Print_Area</vt:lpstr>
      <vt:lpstr>'600PST'!Print_Area</vt:lpstr>
      <vt:lpstr>'600REV'!Print_Area</vt:lpstr>
      <vt:lpstr>CRYGUN!Print_Area</vt:lpstr>
      <vt:lpstr>PCKGUN!Print_Area</vt:lpstr>
      <vt:lpstr>PP2!Print_Area</vt:lpstr>
      <vt:lpstr>PPA!Print_Area</vt:lpstr>
      <vt:lpstr>PPB!Print_Area</vt:lpstr>
      <vt:lpstr>PPC!Print_Area</vt:lpstr>
      <vt:lpstr>SPA!Print_Area</vt:lpstr>
      <vt:lpstr>SPB!Print_Area</vt:lpstr>
      <vt:lpstr>SSA!Print_Area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2018-03-17T14:16:50Z</cp:lastPrinted>
  <dcterms:created xsi:type="dcterms:W3CDTF">2006-09-16T00:00:00Z</dcterms:created>
  <dcterms:modified xsi:type="dcterms:W3CDTF">2022-07-17T18:38:00Z</dcterms:modified>
</cp:coreProperties>
</file>