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autoCompressPictures="0" defaultThemeVersion="124226"/>
  <xr:revisionPtr revIDLastSave="254" documentId="13_ncr:1_{1B12DD30-DE77-433B-B5AA-3FADB1A3F031}" xr6:coauthVersionLast="47" xr6:coauthVersionMax="47" xr10:uidLastSave="{BE08DB19-F777-4ADF-BD1C-5AD8E1D14E44}"/>
  <bookViews>
    <workbookView xWindow="-110" yWindow="-110" windowWidth="19420" windowHeight="10300" firstSheet="6" activeTab="10" xr2:uid="{00000000-000D-0000-FFFF-FFFF00000000}"/>
  </bookViews>
  <sheets>
    <sheet name="Sport_Mens" sheetId="4" r:id="rId1"/>
    <sheet name="Sport_L25m" sheetId="5" r:id="rId2"/>
    <sheet name="Std_pistol" sheetId="6" r:id="rId3"/>
    <sheet name="AP_Men" sheetId="7" r:id="rId4"/>
    <sheet name="Air_Ladies" sheetId="8" r:id="rId5"/>
    <sheet name="Air_Juniors" sheetId="9" r:id="rId6"/>
    <sheet name="Rapid_Fire" sheetId="10" r:id="rId7"/>
    <sheet name="Mil_Rapid_22" sheetId="14" r:id="rId8"/>
    <sheet name="50_Yards_Men" sheetId="12" r:id="rId9"/>
    <sheet name="50_Yards_Ladies" sheetId="13" r:id="rId10"/>
    <sheet name="Free_Pistol" sheetId="19" r:id="rId11"/>
    <sheet name="Centrefire" sheetId="20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9" i="14" l="1"/>
  <c r="K9" i="14"/>
  <c r="H9" i="14"/>
  <c r="N8" i="14"/>
  <c r="K8" i="14"/>
  <c r="H8" i="14"/>
  <c r="O8" i="14" s="1"/>
  <c r="I8" i="10"/>
  <c r="I7" i="20"/>
  <c r="M7" i="20"/>
  <c r="J13" i="6"/>
  <c r="L15" i="7"/>
  <c r="L11" i="7"/>
  <c r="M11" i="7" s="1"/>
  <c r="L9" i="7"/>
  <c r="L18" i="7"/>
  <c r="M8" i="5"/>
  <c r="I8" i="5"/>
  <c r="I10" i="12"/>
  <c r="J10" i="12" s="1"/>
  <c r="I11" i="12"/>
  <c r="J11" i="12" s="1"/>
  <c r="L7" i="7"/>
  <c r="M7" i="7" s="1"/>
  <c r="L19" i="7"/>
  <c r="L13" i="7"/>
  <c r="M13" i="7" s="1"/>
  <c r="L10" i="7"/>
  <c r="M9" i="20"/>
  <c r="I9" i="20"/>
  <c r="J7" i="6"/>
  <c r="J10" i="6"/>
  <c r="J12" i="6"/>
  <c r="K12" i="6" s="1"/>
  <c r="M12" i="4"/>
  <c r="I12" i="4"/>
  <c r="O9" i="14" l="1"/>
  <c r="N7" i="20"/>
  <c r="N8" i="5"/>
  <c r="M10" i="7"/>
  <c r="N9" i="20"/>
  <c r="N12" i="4"/>
  <c r="M8" i="10"/>
  <c r="L14" i="7"/>
  <c r="L16" i="7"/>
  <c r="M17" i="7" s="1"/>
  <c r="J17" i="6"/>
  <c r="J14" i="6"/>
  <c r="J15" i="6"/>
  <c r="K15" i="6" s="1"/>
  <c r="L15" i="6" s="1"/>
  <c r="J18" i="6"/>
  <c r="M11" i="9"/>
  <c r="M8" i="9"/>
  <c r="N9" i="9" s="1"/>
  <c r="L17" i="7"/>
  <c r="L12" i="7"/>
  <c r="M12" i="7" s="1"/>
  <c r="L8" i="7"/>
  <c r="M6" i="4"/>
  <c r="I6" i="4"/>
  <c r="M10" i="20"/>
  <c r="I10" i="20"/>
  <c r="J16" i="6"/>
  <c r="J10" i="19"/>
  <c r="J11" i="19"/>
  <c r="J9" i="6"/>
  <c r="J8" i="6"/>
  <c r="K8" i="6" s="1"/>
  <c r="L9" i="8"/>
  <c r="M10" i="5"/>
  <c r="I10" i="5"/>
  <c r="M9" i="5"/>
  <c r="I9" i="5"/>
  <c r="C9" i="13"/>
  <c r="L8" i="8"/>
  <c r="L6" i="7"/>
  <c r="J8" i="19"/>
  <c r="J7" i="19"/>
  <c r="J9" i="19"/>
  <c r="M6" i="9"/>
  <c r="N6" i="9" s="1"/>
  <c r="O7" i="9" s="1"/>
  <c r="M9" i="9"/>
  <c r="N8" i="9" s="1"/>
  <c r="O8" i="9" s="1"/>
  <c r="M7" i="4"/>
  <c r="I7" i="4"/>
  <c r="I7" i="10"/>
  <c r="M7" i="10"/>
  <c r="M8" i="4"/>
  <c r="I8" i="4"/>
  <c r="M9" i="10"/>
  <c r="I9" i="10"/>
  <c r="I9" i="4"/>
  <c r="M9" i="4"/>
  <c r="M10" i="4"/>
  <c r="I10" i="4"/>
  <c r="J19" i="6"/>
  <c r="M10" i="10"/>
  <c r="I10" i="10"/>
  <c r="I6" i="10"/>
  <c r="M6" i="10"/>
  <c r="M11" i="4"/>
  <c r="I11" i="4"/>
  <c r="M8" i="20"/>
  <c r="I8" i="20"/>
  <c r="I6" i="12"/>
  <c r="C12" i="10"/>
  <c r="M10" i="9"/>
  <c r="M19" i="7"/>
  <c r="N19" i="7" s="1"/>
  <c r="E12" i="20"/>
  <c r="E13" i="12"/>
  <c r="F13" i="9"/>
  <c r="E21" i="6"/>
  <c r="I9" i="12"/>
  <c r="J9" i="12" s="1"/>
  <c r="K7" i="12" s="1"/>
  <c r="I8" i="12"/>
  <c r="J8" i="12" s="1"/>
  <c r="J11" i="6"/>
  <c r="K11" i="6" s="1"/>
  <c r="I7" i="13"/>
  <c r="M7" i="5"/>
  <c r="I7" i="5"/>
  <c r="L7" i="8"/>
  <c r="N7" i="14"/>
  <c r="K7" i="14"/>
  <c r="H7" i="14"/>
  <c r="I7" i="12"/>
  <c r="J7" i="12" s="1"/>
  <c r="K8" i="12" s="1"/>
  <c r="M7" i="9"/>
  <c r="N7" i="9" s="1"/>
  <c r="O6" i="9" s="1"/>
  <c r="L6" i="8"/>
  <c r="M8" i="8" l="1"/>
  <c r="N8" i="8" s="1"/>
  <c r="M7" i="8"/>
  <c r="N7" i="8" s="1"/>
  <c r="N11" i="9"/>
  <c r="K19" i="6"/>
  <c r="L19" i="6" s="1"/>
  <c r="M6" i="8"/>
  <c r="N6" i="8" s="1"/>
  <c r="N10" i="9"/>
  <c r="O10" i="9" s="1"/>
  <c r="J6" i="12"/>
  <c r="K9" i="12" s="1"/>
  <c r="M9" i="8"/>
  <c r="M18" i="7"/>
  <c r="N18" i="7" s="1"/>
  <c r="M14" i="7"/>
  <c r="N14" i="7" s="1"/>
  <c r="M8" i="7"/>
  <c r="N11" i="7" s="1"/>
  <c r="K16" i="6"/>
  <c r="L16" i="6" s="1"/>
  <c r="K17" i="6"/>
  <c r="K18" i="6"/>
  <c r="L18" i="6" s="1"/>
  <c r="K9" i="6"/>
  <c r="N10" i="20"/>
  <c r="N8" i="20"/>
  <c r="M9" i="7"/>
  <c r="N7" i="7" s="1"/>
  <c r="M15" i="7"/>
  <c r="N15" i="7" s="1"/>
  <c r="K13" i="6"/>
  <c r="L13" i="6" s="1"/>
  <c r="K14" i="6"/>
  <c r="L14" i="6" s="1"/>
  <c r="K10" i="6"/>
  <c r="L10" i="6" s="1"/>
  <c r="N10" i="5"/>
  <c r="N7" i="5"/>
  <c r="N9" i="5"/>
  <c r="N10" i="4"/>
  <c r="O12" i="4" s="1"/>
  <c r="N11" i="4"/>
  <c r="N9" i="4"/>
  <c r="O9" i="4"/>
  <c r="N6" i="4"/>
  <c r="N8" i="4"/>
  <c r="N7" i="4"/>
  <c r="O7" i="14"/>
  <c r="N6" i="10"/>
  <c r="N10" i="10"/>
  <c r="N9" i="10"/>
  <c r="N7" i="10"/>
  <c r="N8" i="10"/>
  <c r="K6" i="12" l="1"/>
  <c r="O8" i="4"/>
  <c r="O11" i="4"/>
  <c r="O7" i="4"/>
  <c r="P7" i="4" s="1"/>
  <c r="O10" i="20"/>
  <c r="O9" i="20"/>
  <c r="P9" i="20" s="1"/>
  <c r="O10" i="4"/>
  <c r="O7" i="20"/>
  <c r="P7" i="20" s="1"/>
</calcChain>
</file>

<file path=xl/sharedStrings.xml><?xml version="1.0" encoding="utf-8"?>
<sst xmlns="http://schemas.openxmlformats.org/spreadsheetml/2006/main" count="441" uniqueCount="122">
  <si>
    <t>Name</t>
  </si>
  <si>
    <t>SAPA No</t>
  </si>
  <si>
    <t>T 1</t>
  </si>
  <si>
    <t>T 2</t>
  </si>
  <si>
    <t>T 3</t>
  </si>
  <si>
    <t>T 4</t>
  </si>
  <si>
    <t>T 5</t>
  </si>
  <si>
    <t>T 6</t>
  </si>
  <si>
    <t>Total</t>
  </si>
  <si>
    <t>M</t>
  </si>
  <si>
    <t>G</t>
  </si>
  <si>
    <t>S</t>
  </si>
  <si>
    <t>B</t>
  </si>
  <si>
    <t>D1</t>
  </si>
  <si>
    <t>D2</t>
  </si>
  <si>
    <t>D3</t>
  </si>
  <si>
    <t>SUB-TOTAL</t>
  </si>
  <si>
    <t>T-150</t>
  </si>
  <si>
    <t>T-20</t>
  </si>
  <si>
    <t>T-10</t>
  </si>
  <si>
    <t>T-8</t>
  </si>
  <si>
    <t>T-6</t>
  </si>
  <si>
    <t>T-4</t>
  </si>
  <si>
    <t>Sub-Total</t>
  </si>
  <si>
    <t>NEW GRADING</t>
  </si>
  <si>
    <t xml:space="preserve">GRADINGS: </t>
  </si>
  <si>
    <t>New GRADING</t>
  </si>
  <si>
    <t>GRADINGS:</t>
  </si>
  <si>
    <t>BRONZE &lt;499,   SILVER &lt; 530,  GOLD &lt;560, MASTER over 560</t>
  </si>
  <si>
    <t>BRONZE  up to 489,   SILVER &lt; 520,  GOLD &lt;550, MASTER over 549</t>
  </si>
  <si>
    <t>BRONZE up to 509,   SILVER &lt; 530,  GOLD &lt;564, MASTER over 564</t>
  </si>
  <si>
    <t>Bronze up to 239, SILVER &lt;260, Gold&lt;279, MASTER over 279</t>
  </si>
  <si>
    <t>GRADINGS</t>
  </si>
  <si>
    <t>T3</t>
  </si>
  <si>
    <t>UPGRADE</t>
  </si>
  <si>
    <t>T2</t>
  </si>
  <si>
    <t>T1</t>
  </si>
  <si>
    <t>Course of Fire:</t>
  </si>
  <si>
    <t>5 sighters in 10 Secs</t>
  </si>
  <si>
    <t>10 Secs</t>
  </si>
  <si>
    <t>Grade</t>
  </si>
  <si>
    <t>Prov.</t>
  </si>
  <si>
    <t>SGSSA</t>
  </si>
  <si>
    <t>SANDF</t>
  </si>
  <si>
    <t>SAPS</t>
  </si>
  <si>
    <t>CGPA</t>
  </si>
  <si>
    <t>AIR  PISTOL  - MEN</t>
  </si>
  <si>
    <t>8   Secs</t>
  </si>
  <si>
    <t>6   Secs</t>
  </si>
  <si>
    <t>20 Shots -                                      4 x 5 shots in 8 Secs</t>
  </si>
  <si>
    <t>20 Shots -                                      4 x 5 shots in 6 Secs</t>
  </si>
  <si>
    <t>Neville Arnesen</t>
  </si>
  <si>
    <t>AIR  PISTOL  -  JUNIOR  OPEN U-21</t>
  </si>
  <si>
    <t>Xander v d Westhuizen</t>
  </si>
  <si>
    <t>Wiekus Venter</t>
  </si>
  <si>
    <t>GNPA</t>
  </si>
  <si>
    <t>RESULTS</t>
  </si>
  <si>
    <t xml:space="preserve"> </t>
  </si>
  <si>
    <t>Kristian-Leigh Cockrell</t>
  </si>
  <si>
    <t>Cat.</t>
  </si>
  <si>
    <t>U-16</t>
  </si>
  <si>
    <t>U-21</t>
  </si>
  <si>
    <t>Bradley Anderson</t>
  </si>
  <si>
    <t>U-12</t>
  </si>
  <si>
    <t>20 Shots -                                     4 x 5 shots in 10 Secs</t>
  </si>
  <si>
    <t>BRONZE &lt;489,   SILVER &lt; 510,  GOLD &lt;530, MASTER over 530</t>
  </si>
  <si>
    <t>OPEN CLASS</t>
  </si>
  <si>
    <t>M de Beer</t>
  </si>
  <si>
    <t>SM Mpuru</t>
  </si>
  <si>
    <t>N Arnesen</t>
  </si>
  <si>
    <t>WG Venter</t>
  </si>
  <si>
    <t>KL Cockrell</t>
  </si>
  <si>
    <t>M Bloemhof</t>
  </si>
  <si>
    <t>C Cockrell</t>
  </si>
  <si>
    <t xml:space="preserve">M Bloemhof </t>
  </si>
  <si>
    <t>W Venter</t>
  </si>
  <si>
    <t>V Janse van Rensburg</t>
  </si>
  <si>
    <t>COMBINED</t>
  </si>
  <si>
    <t xml:space="preserve">V Jansen van Rensburg </t>
  </si>
  <si>
    <t>WCPA</t>
  </si>
  <si>
    <t>FINAL RESULTS :    50 Meter FREE  PISTOL</t>
  </si>
  <si>
    <t>FINAL RESULTS - STANDARD PISTOL</t>
  </si>
  <si>
    <t>EP Bouwer</t>
  </si>
  <si>
    <t>KZNPA</t>
  </si>
  <si>
    <t>FINAL - MENS SPORT PISTOL</t>
  </si>
  <si>
    <t>FINAL - LADIES SPORT PISTOL</t>
  </si>
  <si>
    <t>FINAL - RAPID FIRE PISTOL - .22 LONG</t>
  </si>
  <si>
    <t>FINAL -  Military Rapid Fire - .22  Pistol</t>
  </si>
  <si>
    <t>FINAL - CENTREFIRE</t>
  </si>
  <si>
    <t>FINAL - 50 YARDS - LADIES</t>
  </si>
  <si>
    <t>FINAL - 50 YARDS  -  MENS</t>
  </si>
  <si>
    <t>Ross Allan Wyngaard</t>
  </si>
  <si>
    <t>Michael Ian Halley</t>
  </si>
  <si>
    <t>Neville Drennen</t>
  </si>
  <si>
    <t>Kevin Neethling</t>
  </si>
  <si>
    <t>Kevin Matthews</t>
  </si>
  <si>
    <t>Jonathan Ridgard</t>
  </si>
  <si>
    <t>Andrew Nixon</t>
  </si>
  <si>
    <t>Calvin van Niekerk</t>
  </si>
  <si>
    <t>FINAL - AIR  PISTOL  - LADIES</t>
  </si>
  <si>
    <t>2022  ISSF KZNPA CHAMPIONSHIPS</t>
  </si>
  <si>
    <t>2022 JULY</t>
  </si>
  <si>
    <t>K Schutte</t>
  </si>
  <si>
    <t>Schutte K</t>
  </si>
  <si>
    <t>Flee R</t>
  </si>
  <si>
    <t>Kotze A</t>
  </si>
  <si>
    <t xml:space="preserve">S </t>
  </si>
  <si>
    <t>YES</t>
  </si>
  <si>
    <t>Brian Brittain</t>
  </si>
  <si>
    <t>R Flee</t>
  </si>
  <si>
    <t>SGPA</t>
  </si>
  <si>
    <t>Cockrell C</t>
  </si>
  <si>
    <t>A. Ridgard</t>
  </si>
  <si>
    <t>K Cockrell</t>
  </si>
  <si>
    <t>Karl Sanders</t>
  </si>
  <si>
    <t>Dave Campbel</t>
  </si>
  <si>
    <t>Karl Sander</t>
  </si>
  <si>
    <t xml:space="preserve">Veene Janse van Rensberg </t>
  </si>
  <si>
    <t>Kevin Neething</t>
  </si>
  <si>
    <t xml:space="preserve">Kevin Neethling </t>
  </si>
  <si>
    <t>L Gigante</t>
  </si>
  <si>
    <t>L Mpuru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</si>
</sst>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0000FF"/>
      <name val="Arial Narrow"/>
      <family val="2"/>
    </font>
    <font>
      <b/>
      <sz val="11"/>
      <color rgb="FF0000FF"/>
      <name val="Arial Narrow"/>
      <family val="2"/>
    </font>
    <font>
      <b/>
      <sz val="14"/>
      <color rgb="FF0000FF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8"/>
      <color rgb="FF0000FF"/>
      <name val="Arial Narrow"/>
      <family val="2"/>
    </font>
    <font>
      <sz val="11"/>
      <color rgb="FF000000"/>
      <name val="Arial Narrow"/>
      <family val="2"/>
    </font>
    <font>
      <b/>
      <sz val="16"/>
      <color rgb="FF0000FF"/>
      <name val="Arial Narrow"/>
      <family val="2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rgb="FF0000FF"/>
      <name val="Calibri"/>
      <family val="2"/>
      <scheme val="minor"/>
    </font>
    <font>
      <sz val="11"/>
      <color rgb="FF0000FF"/>
      <name val="Arial Narrow"/>
      <family val="2"/>
    </font>
    <font>
      <sz val="14"/>
      <color theme="1"/>
      <name val="Arial Narrow"/>
      <family val="2"/>
    </font>
    <font>
      <u/>
      <sz val="11"/>
      <color rgb="FF0000FF"/>
      <name val="Arial Narrow"/>
      <family val="2"/>
    </font>
    <font>
      <b/>
      <i/>
      <sz val="11"/>
      <color theme="1"/>
      <name val="Arial Narrow"/>
      <family val="2"/>
    </font>
    <font>
      <b/>
      <sz val="11"/>
      <name val="Calibri"/>
      <family val="2"/>
      <scheme val="minor"/>
    </font>
    <font>
      <b/>
      <sz val="14"/>
      <name val="Arial Narrow"/>
      <family val="2"/>
    </font>
    <font>
      <b/>
      <sz val="14"/>
      <name val="Calibri"/>
      <family val="2"/>
      <scheme val="minor"/>
    </font>
    <font>
      <b/>
      <sz val="11"/>
      <color rgb="FF002060"/>
      <name val="Arial Narrow"/>
      <family val="2"/>
    </font>
    <font>
      <b/>
      <sz val="10"/>
      <color rgb="FF002060"/>
      <name val="Arial Narrow"/>
      <family val="2"/>
    </font>
    <font>
      <u/>
      <sz val="11"/>
      <color rgb="FF00206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name val="Arial Narrow"/>
      <family val="2"/>
    </font>
    <font>
      <b/>
      <i/>
      <sz val="10"/>
      <name val="Arial Narrow"/>
      <family val="2"/>
    </font>
    <font>
      <b/>
      <i/>
      <sz val="12"/>
      <name val="Arial Narrow"/>
      <family val="2"/>
    </font>
    <font>
      <b/>
      <sz val="9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b/>
      <sz val="18"/>
      <name val="Arial Narrow"/>
      <family val="2"/>
    </font>
    <font>
      <sz val="10"/>
      <name val="Arial Narrow"/>
      <family val="2"/>
    </font>
    <font>
      <u/>
      <sz val="11"/>
      <color rgb="FF002060"/>
      <name val="Arial Narrow"/>
      <family val="2"/>
    </font>
    <font>
      <b/>
      <u/>
      <sz val="10"/>
      <name val="Arial Narrow"/>
      <family val="2"/>
    </font>
    <font>
      <u/>
      <sz val="12"/>
      <color theme="10"/>
      <name val="Arial Narrow"/>
      <family val="2"/>
    </font>
    <font>
      <u/>
      <sz val="12"/>
      <color rgb="FF002060"/>
      <name val="Arial Narrow"/>
      <family val="2"/>
    </font>
    <font>
      <u/>
      <sz val="11"/>
      <color theme="10"/>
      <name val="Arial Narrow"/>
      <family val="2"/>
    </font>
    <font>
      <b/>
      <sz val="14"/>
      <color rgb="FFFF0000"/>
      <name val="Arial Narrow"/>
      <family val="2"/>
    </font>
    <font>
      <b/>
      <sz val="14"/>
      <color rgb="FF3333CC"/>
      <name val="Arial Narrow"/>
      <family val="2"/>
    </font>
    <font>
      <sz val="12"/>
      <color rgb="FF0000FF"/>
      <name val="Arial Narrow"/>
      <family val="2"/>
    </font>
    <font>
      <b/>
      <i/>
      <sz val="11"/>
      <color rgb="FFFF0000"/>
      <name val="Arial Narrow"/>
      <family val="2"/>
    </font>
    <font>
      <sz val="18"/>
      <color theme="1"/>
      <name val="Arial Narrow"/>
      <family val="2"/>
    </font>
    <font>
      <b/>
      <i/>
      <sz val="14"/>
      <name val="Arial Narrow"/>
      <family val="2"/>
    </font>
    <font>
      <b/>
      <i/>
      <sz val="14"/>
      <color rgb="FF0000FF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70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28">
    <xf numFmtId="0" fontId="0" fillId="0" borderId="0" xfId="0"/>
    <xf numFmtId="0" fontId="0" fillId="0" borderId="0" xfId="0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20" fillId="0" borderId="0" xfId="0" applyFont="1" applyAlignment="1">
      <alignment vertical="center"/>
    </xf>
    <xf numFmtId="0" fontId="18" fillId="0" borderId="0" xfId="0" applyFont="1"/>
    <xf numFmtId="0" fontId="13" fillId="0" borderId="2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0" xfId="0" applyFill="1"/>
    <xf numFmtId="0" fontId="7" fillId="0" borderId="0" xfId="0" applyFont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1703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43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7" fillId="0" borderId="0" xfId="0" applyFont="1" applyFill="1"/>
    <xf numFmtId="0" fontId="5" fillId="0" borderId="0" xfId="0" applyFont="1" applyFill="1"/>
    <xf numFmtId="0" fontId="5" fillId="0" borderId="4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8" fillId="0" borderId="0" xfId="1703" applyFont="1" applyFill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24" fillId="0" borderId="0" xfId="0" applyFont="1"/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/>
    </xf>
    <xf numFmtId="0" fontId="23" fillId="0" borderId="46" xfId="0" applyFont="1" applyFill="1" applyBorder="1" applyAlignment="1">
      <alignment horizontal="center" vertical="center"/>
    </xf>
    <xf numFmtId="0" fontId="23" fillId="0" borderId="44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35" fillId="0" borderId="0" xfId="1703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/>
    </xf>
    <xf numFmtId="0" fontId="23" fillId="0" borderId="60" xfId="0" applyFont="1" applyFill="1" applyBorder="1" applyAlignment="1">
      <alignment horizontal="center" vertical="center"/>
    </xf>
    <xf numFmtId="1" fontId="24" fillId="0" borderId="0" xfId="0" applyNumberFormat="1" applyFont="1" applyFill="1" applyAlignment="1">
      <alignment horizontal="center" vertical="center"/>
    </xf>
    <xf numFmtId="0" fontId="23" fillId="0" borderId="45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1" fillId="3" borderId="0" xfId="0" quotePrefix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6" fillId="0" borderId="0" xfId="0" applyFont="1" applyFill="1"/>
    <xf numFmtId="0" fontId="4" fillId="0" borderId="5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/>
    </xf>
    <xf numFmtId="1" fontId="5" fillId="3" borderId="0" xfId="0" applyNumberFormat="1" applyFont="1" applyFill="1" applyBorder="1" applyAlignment="1">
      <alignment horizontal="center" vertical="center"/>
    </xf>
    <xf numFmtId="1" fontId="34" fillId="3" borderId="0" xfId="0" applyNumberFormat="1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vertical="center"/>
    </xf>
    <xf numFmtId="1" fontId="4" fillId="3" borderId="0" xfId="0" applyNumberFormat="1" applyFont="1" applyFill="1" applyBorder="1" applyAlignment="1">
      <alignment horizontal="center" vertical="center"/>
    </xf>
    <xf numFmtId="1" fontId="24" fillId="3" borderId="0" xfId="0" applyNumberFormat="1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/>
    <xf numFmtId="0" fontId="4" fillId="3" borderId="0" xfId="0" applyFont="1" applyFill="1" applyBorder="1"/>
    <xf numFmtId="0" fontId="7" fillId="3" borderId="0" xfId="0" applyFont="1" applyFill="1" applyBorder="1"/>
    <xf numFmtId="0" fontId="27" fillId="3" borderId="0" xfId="0" applyFont="1" applyFill="1" applyBorder="1"/>
    <xf numFmtId="0" fontId="34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3" borderId="45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38" fillId="4" borderId="43" xfId="0" applyFont="1" applyFill="1" applyBorder="1" applyAlignment="1">
      <alignment horizontal="center" vertical="center" wrapText="1"/>
    </xf>
    <xf numFmtId="16" fontId="38" fillId="4" borderId="1" xfId="0" applyNumberFormat="1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1" fontId="17" fillId="0" borderId="43" xfId="0" applyNumberFormat="1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1" fontId="17" fillId="3" borderId="44" xfId="0" applyNumberFormat="1" applyFont="1" applyFill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3" borderId="4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1" fontId="17" fillId="3" borderId="49" xfId="0" applyNumberFormat="1" applyFont="1" applyFill="1" applyBorder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1" fontId="17" fillId="3" borderId="45" xfId="0" applyNumberFormat="1" applyFont="1" applyFill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63" xfId="0" applyFont="1" applyBorder="1" applyAlignment="1">
      <alignment horizontal="center" vertical="center"/>
    </xf>
    <xf numFmtId="0" fontId="41" fillId="3" borderId="29" xfId="0" applyFont="1" applyFill="1" applyBorder="1" applyAlignment="1">
      <alignment horizontal="center" vertical="center"/>
    </xf>
    <xf numFmtId="0" fontId="41" fillId="3" borderId="8" xfId="0" applyFont="1" applyFill="1" applyBorder="1" applyAlignment="1">
      <alignment horizontal="center" vertical="center"/>
    </xf>
    <xf numFmtId="0" fontId="41" fillId="3" borderId="63" xfId="0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39" fillId="0" borderId="63" xfId="0" applyFont="1" applyBorder="1" applyAlignment="1">
      <alignment horizontal="center" vertical="center"/>
    </xf>
    <xf numFmtId="1" fontId="17" fillId="3" borderId="50" xfId="0" applyNumberFormat="1" applyFont="1" applyFill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42" xfId="0" applyFont="1" applyBorder="1" applyAlignment="1">
      <alignment horizontal="center" vertical="center"/>
    </xf>
    <xf numFmtId="0" fontId="39" fillId="0" borderId="62" xfId="0" applyFont="1" applyBorder="1" applyAlignment="1">
      <alignment horizontal="center" vertical="center"/>
    </xf>
    <xf numFmtId="0" fontId="41" fillId="3" borderId="12" xfId="0" applyFont="1" applyFill="1" applyBorder="1" applyAlignment="1">
      <alignment horizontal="center" vertical="center"/>
    </xf>
    <xf numFmtId="0" fontId="41" fillId="3" borderId="11" xfId="0" applyFont="1" applyFill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1" fontId="14" fillId="2" borderId="43" xfId="0" applyNumberFormat="1" applyFont="1" applyFill="1" applyBorder="1" applyAlignment="1">
      <alignment horizontal="center" vertical="center" wrapText="1"/>
    </xf>
    <xf numFmtId="1" fontId="14" fillId="2" borderId="44" xfId="0" applyNumberFormat="1" applyFont="1" applyFill="1" applyBorder="1" applyAlignment="1">
      <alignment horizontal="center" vertical="center"/>
    </xf>
    <xf numFmtId="1" fontId="14" fillId="2" borderId="49" xfId="0" applyNumberFormat="1" applyFont="1" applyFill="1" applyBorder="1" applyAlignment="1">
      <alignment horizontal="center" vertical="center"/>
    </xf>
    <xf numFmtId="1" fontId="14" fillId="2" borderId="45" xfId="0" applyNumberFormat="1" applyFont="1" applyFill="1" applyBorder="1" applyAlignment="1">
      <alignment horizontal="center" vertical="center"/>
    </xf>
    <xf numFmtId="1" fontId="14" fillId="2" borderId="50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31" fillId="0" borderId="67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/>
    </xf>
    <xf numFmtId="0" fontId="17" fillId="3" borderId="46" xfId="0" applyFont="1" applyFill="1" applyBorder="1" applyAlignment="1">
      <alignment horizontal="center" vertical="center"/>
    </xf>
    <xf numFmtId="0" fontId="17" fillId="3" borderId="6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2" fillId="0" borderId="31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33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38" fillId="3" borderId="43" xfId="0" applyFont="1" applyFill="1" applyBorder="1" applyAlignment="1">
      <alignment horizontal="center" vertical="center" wrapText="1"/>
    </xf>
    <xf numFmtId="16" fontId="38" fillId="3" borderId="19" xfId="0" applyNumberFormat="1" applyFont="1" applyFill="1" applyBorder="1" applyAlignment="1">
      <alignment horizontal="center" vertical="center"/>
    </xf>
    <xf numFmtId="16" fontId="38" fillId="3" borderId="59" xfId="0" applyNumberFormat="1" applyFont="1" applyFill="1" applyBorder="1" applyAlignment="1">
      <alignment horizontal="center" vertical="center"/>
    </xf>
    <xf numFmtId="0" fontId="38" fillId="3" borderId="58" xfId="0" applyFont="1" applyFill="1" applyBorder="1" applyAlignment="1">
      <alignment horizontal="center" vertical="center"/>
    </xf>
    <xf numFmtId="16" fontId="38" fillId="3" borderId="47" xfId="0" applyNumberFormat="1" applyFont="1" applyFill="1" applyBorder="1" applyAlignment="1">
      <alignment horizontal="center" vertical="center"/>
    </xf>
    <xf numFmtId="16" fontId="38" fillId="3" borderId="3" xfId="0" applyNumberFormat="1" applyFont="1" applyFill="1" applyBorder="1" applyAlignment="1">
      <alignment horizontal="center" vertical="center"/>
    </xf>
    <xf numFmtId="16" fontId="38" fillId="3" borderId="61" xfId="0" applyNumberFormat="1" applyFont="1" applyFill="1" applyBorder="1" applyAlignment="1">
      <alignment horizontal="center" vertical="center"/>
    </xf>
    <xf numFmtId="0" fontId="38" fillId="3" borderId="60" xfId="0" applyFont="1" applyFill="1" applyBorder="1" applyAlignment="1">
      <alignment horizontal="center" vertical="center"/>
    </xf>
    <xf numFmtId="0" fontId="38" fillId="3" borderId="59" xfId="0" applyFont="1" applyFill="1" applyBorder="1" applyAlignment="1">
      <alignment horizontal="center" vertical="center"/>
    </xf>
    <xf numFmtId="0" fontId="13" fillId="4" borderId="58" xfId="0" applyFont="1" applyFill="1" applyBorder="1" applyAlignment="1">
      <alignment horizontal="center" vertical="center"/>
    </xf>
    <xf numFmtId="0" fontId="14" fillId="3" borderId="61" xfId="0" applyFont="1" applyFill="1" applyBorder="1" applyAlignment="1">
      <alignment horizontal="center" vertical="center"/>
    </xf>
    <xf numFmtId="16" fontId="38" fillId="3" borderId="60" xfId="0" applyNumberFormat="1" applyFont="1" applyFill="1" applyBorder="1" applyAlignment="1">
      <alignment horizontal="center" vertical="center"/>
    </xf>
    <xf numFmtId="16" fontId="38" fillId="3" borderId="27" xfId="0" applyNumberFormat="1" applyFont="1" applyFill="1" applyBorder="1" applyAlignment="1">
      <alignment horizontal="center" vertical="center"/>
    </xf>
    <xf numFmtId="16" fontId="38" fillId="3" borderId="58" xfId="0" applyNumberFormat="1" applyFont="1" applyFill="1" applyBorder="1" applyAlignment="1">
      <alignment horizontal="center" vertical="center"/>
    </xf>
    <xf numFmtId="16" fontId="38" fillId="3" borderId="44" xfId="0" applyNumberFormat="1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 wrapText="1"/>
    </xf>
    <xf numFmtId="16" fontId="38" fillId="3" borderId="50" xfId="0" applyNumberFormat="1" applyFont="1" applyFill="1" applyBorder="1" applyAlignment="1">
      <alignment horizontal="center" vertical="center"/>
    </xf>
    <xf numFmtId="16" fontId="38" fillId="3" borderId="46" xfId="0" applyNumberFormat="1" applyFont="1" applyFill="1" applyBorder="1" applyAlignment="1">
      <alignment horizontal="center" vertical="center"/>
    </xf>
    <xf numFmtId="0" fontId="38" fillId="3" borderId="44" xfId="0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38" fillId="3" borderId="45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16" fontId="38" fillId="3" borderId="10" xfId="0" applyNumberFormat="1" applyFont="1" applyFill="1" applyBorder="1" applyAlignment="1">
      <alignment horizontal="center" vertical="center"/>
    </xf>
    <xf numFmtId="0" fontId="38" fillId="3" borderId="67" xfId="0" applyFont="1" applyFill="1" applyBorder="1" applyAlignment="1">
      <alignment horizontal="center" vertical="center"/>
    </xf>
    <xf numFmtId="16" fontId="38" fillId="3" borderId="8" xfId="0" applyNumberFormat="1" applyFont="1" applyFill="1" applyBorder="1" applyAlignment="1">
      <alignment horizontal="center" vertical="center"/>
    </xf>
    <xf numFmtId="16" fontId="38" fillId="3" borderId="1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44" fillId="4" borderId="70" xfId="0" applyFont="1" applyFill="1" applyBorder="1" applyAlignment="1">
      <alignment horizontal="center"/>
    </xf>
    <xf numFmtId="0" fontId="44" fillId="0" borderId="67" xfId="0" applyFont="1" applyBorder="1" applyAlignment="1">
      <alignment horizontal="center"/>
    </xf>
    <xf numFmtId="0" fontId="44" fillId="0" borderId="8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45" fillId="3" borderId="0" xfId="1703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" fontId="46" fillId="0" borderId="0" xfId="1703" applyNumberFormat="1" applyFont="1" applyFill="1" applyAlignment="1">
      <alignment horizontal="center" vertical="center"/>
    </xf>
    <xf numFmtId="1" fontId="45" fillId="3" borderId="0" xfId="1703" applyNumberFormat="1" applyFont="1" applyFill="1" applyBorder="1" applyAlignment="1">
      <alignment horizontal="center" vertical="center"/>
    </xf>
    <xf numFmtId="0" fontId="41" fillId="0" borderId="0" xfId="0" applyFont="1"/>
    <xf numFmtId="1" fontId="24" fillId="0" borderId="0" xfId="0" applyNumberFormat="1" applyFont="1"/>
    <xf numFmtId="1" fontId="7" fillId="0" borderId="0" xfId="0" applyNumberFormat="1" applyFont="1"/>
    <xf numFmtId="0" fontId="7" fillId="0" borderId="29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1" fontId="47" fillId="0" borderId="0" xfId="1703" applyNumberFormat="1" applyFont="1" applyAlignment="1">
      <alignment horizontal="center" vertical="center"/>
    </xf>
    <xf numFmtId="0" fontId="7" fillId="0" borderId="0" xfId="0" applyFont="1" applyBorder="1"/>
    <xf numFmtId="0" fontId="4" fillId="0" borderId="0" xfId="0" applyFont="1" applyBorder="1"/>
    <xf numFmtId="1" fontId="24" fillId="0" borderId="0" xfId="0" applyNumberFormat="1" applyFont="1" applyBorder="1"/>
    <xf numFmtId="0" fontId="7" fillId="0" borderId="0" xfId="0" applyFont="1" applyBorder="1" applyAlignment="1">
      <alignment horizontal="center"/>
    </xf>
    <xf numFmtId="1" fontId="7" fillId="0" borderId="0" xfId="0" applyNumberFormat="1" applyFont="1" applyBorder="1"/>
    <xf numFmtId="0" fontId="41" fillId="0" borderId="0" xfId="0" applyFont="1" applyBorder="1"/>
    <xf numFmtId="1" fontId="48" fillId="0" borderId="0" xfId="1703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3" fillId="0" borderId="0" xfId="0" applyFont="1"/>
    <xf numFmtId="0" fontId="8" fillId="2" borderId="43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49" fillId="0" borderId="0" xfId="1703" applyFont="1" applyAlignment="1">
      <alignment horizontal="center" vertical="center"/>
    </xf>
    <xf numFmtId="0" fontId="7" fillId="0" borderId="0" xfId="0" applyFont="1" applyAlignment="1">
      <alignment horizontal="right"/>
    </xf>
    <xf numFmtId="0" fontId="23" fillId="0" borderId="0" xfId="0" applyFont="1" applyBorder="1"/>
    <xf numFmtId="0" fontId="45" fillId="0" borderId="0" xfId="1703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7" fillId="0" borderId="0" xfId="1703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49" fillId="0" borderId="0" xfId="1703" applyFont="1"/>
    <xf numFmtId="0" fontId="51" fillId="0" borderId="0" xfId="0" applyFont="1" applyBorder="1" applyAlignment="1">
      <alignment vertical="center"/>
    </xf>
    <xf numFmtId="0" fontId="24" fillId="0" borderId="0" xfId="0" applyFont="1" applyBorder="1"/>
    <xf numFmtId="0" fontId="31" fillId="3" borderId="0" xfId="0" applyFont="1" applyFill="1" applyBorder="1" applyAlignment="1">
      <alignment horizontal="center" vertical="center"/>
    </xf>
    <xf numFmtId="0" fontId="31" fillId="4" borderId="34" xfId="0" quotePrefix="1" applyFont="1" applyFill="1" applyBorder="1" applyAlignment="1">
      <alignment horizontal="center" vertical="center"/>
    </xf>
    <xf numFmtId="0" fontId="50" fillId="0" borderId="0" xfId="0" applyFont="1" applyBorder="1" applyAlignment="1">
      <alignment vertical="center"/>
    </xf>
    <xf numFmtId="1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5" fillId="3" borderId="67" xfId="0" applyNumberFormat="1" applyFont="1" applyFill="1" applyBorder="1" applyAlignment="1">
      <alignment horizontal="center" vertical="center"/>
    </xf>
    <xf numFmtId="1" fontId="13" fillId="0" borderId="67" xfId="0" applyNumberFormat="1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1" fontId="49" fillId="0" borderId="0" xfId="1703" applyNumberFormat="1" applyFont="1"/>
    <xf numFmtId="1" fontId="7" fillId="3" borderId="0" xfId="0" applyNumberFormat="1" applyFont="1" applyFill="1" applyBorder="1"/>
    <xf numFmtId="0" fontId="7" fillId="3" borderId="0" xfId="0" applyFont="1" applyFill="1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44" fillId="4" borderId="67" xfId="0" applyFont="1" applyFill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54" fillId="0" borderId="0" xfId="0" applyFont="1" applyFill="1"/>
    <xf numFmtId="0" fontId="50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5" fillId="0" borderId="35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9" fillId="0" borderId="0" xfId="1703" applyFont="1" applyFill="1"/>
    <xf numFmtId="0" fontId="13" fillId="0" borderId="41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41" fillId="0" borderId="71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23" fillId="4" borderId="30" xfId="0" applyFont="1" applyFill="1" applyBorder="1" applyAlignment="1">
      <alignment horizontal="center" vertical="center"/>
    </xf>
    <xf numFmtId="0" fontId="39" fillId="3" borderId="13" xfId="0" applyFont="1" applyFill="1" applyBorder="1" applyAlignment="1">
      <alignment horizontal="center" vertical="center" wrapText="1"/>
    </xf>
    <xf numFmtId="0" fontId="38" fillId="3" borderId="19" xfId="0" applyFont="1" applyFill="1" applyBorder="1" applyAlignment="1">
      <alignment horizontal="center" vertical="center"/>
    </xf>
    <xf numFmtId="16" fontId="38" fillId="3" borderId="20" xfId="0" applyNumberFormat="1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16" fontId="17" fillId="3" borderId="1" xfId="0" applyNumberFormat="1" applyFont="1" applyFill="1" applyBorder="1" applyAlignment="1">
      <alignment horizontal="center" vertical="center"/>
    </xf>
    <xf numFmtId="16" fontId="17" fillId="3" borderId="67" xfId="0" applyNumberFormat="1" applyFont="1" applyFill="1" applyBorder="1" applyAlignment="1">
      <alignment horizontal="center" vertical="center"/>
    </xf>
    <xf numFmtId="0" fontId="4" fillId="3" borderId="61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0" fontId="23" fillId="4" borderId="22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3" fillId="4" borderId="44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33" fillId="3" borderId="0" xfId="0" applyFont="1" applyFill="1" applyBorder="1" applyAlignment="1">
      <alignment horizontal="center" vertical="center"/>
    </xf>
    <xf numFmtId="0" fontId="37" fillId="4" borderId="14" xfId="0" applyFont="1" applyFill="1" applyBorder="1" applyAlignment="1">
      <alignment horizontal="center" vertical="center"/>
    </xf>
    <xf numFmtId="0" fontId="37" fillId="4" borderId="15" xfId="0" applyFont="1" applyFill="1" applyBorder="1" applyAlignment="1">
      <alignment horizontal="center" vertical="center"/>
    </xf>
    <xf numFmtId="0" fontId="37" fillId="4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17" fontId="37" fillId="4" borderId="14" xfId="0" applyNumberFormat="1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0" fontId="42" fillId="0" borderId="31" xfId="0" applyFont="1" applyBorder="1" applyAlignment="1">
      <alignment horizontal="center" vertical="center"/>
    </xf>
    <xf numFmtId="0" fontId="24" fillId="3" borderId="0" xfId="0" applyFont="1" applyFill="1" applyBorder="1" applyAlignment="1">
      <alignment horizontal="center"/>
    </xf>
    <xf numFmtId="0" fontId="23" fillId="3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31" fillId="4" borderId="32" xfId="0" applyFont="1" applyFill="1" applyBorder="1" applyAlignment="1">
      <alignment horizontal="center" vertical="center"/>
    </xf>
    <xf numFmtId="0" fontId="31" fillId="4" borderId="34" xfId="0" applyFont="1" applyFill="1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 wrapText="1"/>
    </xf>
    <xf numFmtId="0" fontId="37" fillId="4" borderId="32" xfId="0" applyFont="1" applyFill="1" applyBorder="1" applyAlignment="1">
      <alignment horizontal="right" vertical="center"/>
    </xf>
    <xf numFmtId="0" fontId="37" fillId="4" borderId="33" xfId="0" applyFont="1" applyFill="1" applyBorder="1" applyAlignment="1">
      <alignment horizontal="right" vertical="center"/>
    </xf>
    <xf numFmtId="0" fontId="37" fillId="4" borderId="34" xfId="0" applyFont="1" applyFill="1" applyBorder="1" applyAlignment="1">
      <alignment horizontal="right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50" fillId="0" borderId="32" xfId="0" applyFont="1" applyBorder="1" applyAlignment="1">
      <alignment horizontal="center" vertical="center"/>
    </xf>
    <xf numFmtId="0" fontId="50" fillId="0" borderId="34" xfId="0" applyFont="1" applyBorder="1" applyAlignment="1">
      <alignment horizontal="center" vertical="center"/>
    </xf>
    <xf numFmtId="0" fontId="50" fillId="0" borderId="27" xfId="0" applyFont="1" applyBorder="1" applyAlignment="1">
      <alignment horizontal="center"/>
    </xf>
    <xf numFmtId="0" fontId="50" fillId="0" borderId="28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17" fillId="4" borderId="70" xfId="0" applyFont="1" applyFill="1" applyBorder="1" applyAlignment="1">
      <alignment horizontal="center"/>
    </xf>
    <xf numFmtId="0" fontId="17" fillId="4" borderId="29" xfId="0" applyFont="1" applyFill="1" applyBorder="1" applyAlignment="1">
      <alignment horizontal="center"/>
    </xf>
    <xf numFmtId="0" fontId="37" fillId="4" borderId="32" xfId="0" applyFont="1" applyFill="1" applyBorder="1" applyAlignment="1">
      <alignment horizontal="center" vertical="center"/>
    </xf>
    <xf numFmtId="0" fontId="37" fillId="4" borderId="33" xfId="0" applyFont="1" applyFill="1" applyBorder="1" applyAlignment="1">
      <alignment horizontal="center" vertical="center"/>
    </xf>
    <xf numFmtId="0" fontId="37" fillId="4" borderId="34" xfId="0" applyFont="1" applyFill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" fontId="37" fillId="4" borderId="1" xfId="0" applyNumberFormat="1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1" fontId="23" fillId="0" borderId="43" xfId="0" applyNumberFormat="1" applyFont="1" applyFill="1" applyBorder="1" applyAlignment="1">
      <alignment horizontal="center" vertical="center" wrapText="1"/>
    </xf>
    <xf numFmtId="1" fontId="8" fillId="2" borderId="43" xfId="0" applyNumberFormat="1" applyFont="1" applyFill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1" fontId="23" fillId="0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</cellXfs>
  <cellStyles count="170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/>
    <cellStyle name="Normal" xfId="0" builtinId="0"/>
  </cellStyles>
  <dxfs count="0"/>
  <tableStyles count="0" defaultTableStyle="TableStyleMedium9" defaultPivotStyle="PivotStyleLight16"/>
  <colors>
    <mruColors>
      <color rgb="FF3333CC"/>
      <color rgb="FF0000FF"/>
      <color rgb="FFCC9900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=@counta(C6:C17)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=@counta(C6:C25)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7"/>
  <sheetViews>
    <sheetView zoomScale="93" zoomScaleNormal="93" workbookViewId="0">
      <selection activeCell="S12" sqref="S12"/>
    </sheetView>
  </sheetViews>
  <sheetFormatPr defaultColWidth="9.1796875" defaultRowHeight="15.5" x14ac:dyDescent="0.35"/>
  <cols>
    <col min="1" max="1" width="3.54296875" style="128" customWidth="1"/>
    <col min="2" max="2" width="23.453125" style="29" customWidth="1"/>
    <col min="3" max="3" width="7" style="275" customWidth="1"/>
    <col min="4" max="4" width="7.1796875" style="29" customWidth="1"/>
    <col min="5" max="5" width="9.7265625" style="8" customWidth="1"/>
    <col min="6" max="8" width="4.7265625" style="128" customWidth="1"/>
    <col min="9" max="9" width="7.81640625" style="128" customWidth="1"/>
    <col min="10" max="12" width="4.453125" style="128" customWidth="1"/>
    <col min="13" max="13" width="8.1796875" style="128" customWidth="1"/>
    <col min="14" max="14" width="9.1796875" style="84"/>
    <col min="15" max="15" width="10.1796875" style="128" customWidth="1"/>
    <col min="16" max="16" width="11" style="128" customWidth="1"/>
    <col min="17" max="17" width="3" style="128" customWidth="1"/>
    <col min="18" max="18" width="4.54296875" style="128" customWidth="1"/>
    <col min="19" max="19" width="20.54296875" style="128" customWidth="1"/>
    <col min="20" max="20" width="7.26953125" style="29" customWidth="1"/>
    <col min="21" max="16384" width="9.1796875" style="128"/>
  </cols>
  <sheetData>
    <row r="1" spans="2:19" ht="16" thickBot="1" x14ac:dyDescent="0.35">
      <c r="B1" s="28"/>
      <c r="C1" s="49"/>
      <c r="D1" s="13"/>
      <c r="E1" s="13"/>
      <c r="F1" s="13"/>
      <c r="G1" s="13"/>
      <c r="H1" s="13"/>
      <c r="I1" s="13"/>
      <c r="J1" s="13"/>
      <c r="K1" s="13"/>
      <c r="L1" s="13"/>
    </row>
    <row r="2" spans="2:19" ht="24.75" customHeight="1" thickBot="1" x14ac:dyDescent="0.4">
      <c r="B2" s="415" t="s">
        <v>100</v>
      </c>
      <c r="C2" s="416"/>
      <c r="D2" s="416"/>
      <c r="E2" s="416"/>
      <c r="F2" s="416"/>
      <c r="G2" s="416"/>
      <c r="H2" s="417"/>
      <c r="I2" s="421" t="s">
        <v>101</v>
      </c>
      <c r="J2" s="416"/>
      <c r="K2" s="416"/>
      <c r="L2" s="416"/>
      <c r="M2" s="416"/>
      <c r="N2" s="416"/>
      <c r="O2" s="416"/>
      <c r="P2" s="417"/>
    </row>
    <row r="3" spans="2:19" ht="16" thickBot="1" x14ac:dyDescent="0.4"/>
    <row r="4" spans="2:19" ht="28.5" customHeight="1" thickBot="1" x14ac:dyDescent="0.4">
      <c r="B4" s="418" t="s">
        <v>84</v>
      </c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20"/>
    </row>
    <row r="5" spans="2:19" s="20" customFormat="1" ht="28" x14ac:dyDescent="0.35">
      <c r="B5" s="153" t="s">
        <v>0</v>
      </c>
      <c r="C5" s="154" t="s">
        <v>1</v>
      </c>
      <c r="D5" s="155" t="s">
        <v>40</v>
      </c>
      <c r="E5" s="241" t="s">
        <v>41</v>
      </c>
      <c r="F5" s="156" t="s">
        <v>2</v>
      </c>
      <c r="G5" s="157" t="s">
        <v>3</v>
      </c>
      <c r="H5" s="158" t="s">
        <v>33</v>
      </c>
      <c r="I5" s="159" t="s">
        <v>16</v>
      </c>
      <c r="J5" s="156" t="s">
        <v>13</v>
      </c>
      <c r="K5" s="160" t="s">
        <v>14</v>
      </c>
      <c r="L5" s="161" t="s">
        <v>15</v>
      </c>
      <c r="M5" s="159" t="s">
        <v>16</v>
      </c>
      <c r="N5" s="202" t="s">
        <v>8</v>
      </c>
      <c r="O5" s="162" t="s">
        <v>34</v>
      </c>
      <c r="P5" s="163" t="s">
        <v>24</v>
      </c>
      <c r="S5" s="20" t="s">
        <v>57</v>
      </c>
    </row>
    <row r="6" spans="2:19" ht="16" thickBot="1" x14ac:dyDescent="0.4">
      <c r="B6" s="392" t="s">
        <v>67</v>
      </c>
      <c r="C6" s="164">
        <v>1383</v>
      </c>
      <c r="D6" s="18" t="s">
        <v>9</v>
      </c>
      <c r="E6" s="255" t="s">
        <v>45</v>
      </c>
      <c r="F6" s="165">
        <v>139</v>
      </c>
      <c r="G6" s="166">
        <v>144</v>
      </c>
      <c r="H6" s="167"/>
      <c r="I6" s="41">
        <f t="shared" ref="I6:I8" si="0">SUM($F6:$H6)</f>
        <v>283</v>
      </c>
      <c r="J6" s="168">
        <v>99</v>
      </c>
      <c r="K6" s="169">
        <v>94</v>
      </c>
      <c r="L6" s="170">
        <v>96</v>
      </c>
      <c r="M6" s="41">
        <f t="shared" ref="M6:M8" si="1">SUM($J6:$L6)</f>
        <v>289</v>
      </c>
      <c r="N6" s="203">
        <f t="shared" ref="N6:N8" si="2">$M6+$I6</f>
        <v>572</v>
      </c>
      <c r="O6" s="425"/>
      <c r="P6" s="426"/>
    </row>
    <row r="7" spans="2:19" x14ac:dyDescent="0.35">
      <c r="B7" s="262" t="s">
        <v>104</v>
      </c>
      <c r="C7" s="173">
        <v>2466</v>
      </c>
      <c r="D7" s="17" t="s">
        <v>10</v>
      </c>
      <c r="E7" s="242" t="s">
        <v>79</v>
      </c>
      <c r="F7" s="174">
        <v>130</v>
      </c>
      <c r="G7" s="175">
        <v>134</v>
      </c>
      <c r="H7" s="176"/>
      <c r="I7" s="17">
        <f t="shared" si="0"/>
        <v>264</v>
      </c>
      <c r="J7" s="174">
        <v>90</v>
      </c>
      <c r="K7" s="175">
        <v>92</v>
      </c>
      <c r="L7" s="176">
        <v>92</v>
      </c>
      <c r="M7" s="177">
        <f t="shared" si="1"/>
        <v>274</v>
      </c>
      <c r="N7" s="204">
        <f t="shared" si="2"/>
        <v>538</v>
      </c>
      <c r="O7" s="178" t="str">
        <f>IF(N7&gt;564,"Yes","NO")</f>
        <v>NO</v>
      </c>
      <c r="P7" s="176" t="str">
        <f>IF(O7="Yes","M","")</f>
        <v/>
      </c>
    </row>
    <row r="8" spans="2:19" x14ac:dyDescent="0.35">
      <c r="B8" s="395" t="s">
        <v>115</v>
      </c>
      <c r="C8" s="179">
        <v>909</v>
      </c>
      <c r="D8" s="23" t="s">
        <v>10</v>
      </c>
      <c r="E8" s="252" t="s">
        <v>83</v>
      </c>
      <c r="F8" s="180">
        <v>126</v>
      </c>
      <c r="G8" s="181">
        <v>135</v>
      </c>
      <c r="H8" s="182"/>
      <c r="I8" s="23">
        <f t="shared" si="0"/>
        <v>261</v>
      </c>
      <c r="J8" s="183">
        <v>136</v>
      </c>
      <c r="K8" s="184">
        <v>132</v>
      </c>
      <c r="L8" s="185"/>
      <c r="M8" s="186">
        <f t="shared" si="1"/>
        <v>268</v>
      </c>
      <c r="N8" s="205">
        <f t="shared" si="2"/>
        <v>529</v>
      </c>
      <c r="O8" s="93" t="str">
        <f>IF(N8&gt;564,"Yes","NO")</f>
        <v>NO</v>
      </c>
      <c r="P8" s="182"/>
    </row>
    <row r="9" spans="2:19" x14ac:dyDescent="0.35">
      <c r="B9" s="392" t="s">
        <v>121</v>
      </c>
      <c r="C9" s="179">
        <v>641</v>
      </c>
      <c r="D9" s="23" t="s">
        <v>11</v>
      </c>
      <c r="E9" s="259" t="s">
        <v>45</v>
      </c>
      <c r="F9" s="165">
        <v>131</v>
      </c>
      <c r="G9" s="166">
        <v>133</v>
      </c>
      <c r="H9" s="167"/>
      <c r="I9" s="41">
        <f>SUM($F9:$H9)</f>
        <v>264</v>
      </c>
      <c r="J9" s="165">
        <v>95</v>
      </c>
      <c r="K9" s="166">
        <v>91</v>
      </c>
      <c r="L9" s="167">
        <v>90</v>
      </c>
      <c r="M9" s="41">
        <f>SUM($J9:$L9)</f>
        <v>276</v>
      </c>
      <c r="N9" s="203">
        <f>$M9+$I9</f>
        <v>540</v>
      </c>
      <c r="O9" s="93" t="str">
        <f t="shared" ref="O9" si="3">IF(N9&gt;509,"Yes","NO")</f>
        <v>Yes</v>
      </c>
      <c r="P9" s="172"/>
    </row>
    <row r="10" spans="2:19" x14ac:dyDescent="0.35">
      <c r="B10" s="395" t="s">
        <v>94</v>
      </c>
      <c r="C10" s="179">
        <v>1041</v>
      </c>
      <c r="D10" s="23" t="s">
        <v>11</v>
      </c>
      <c r="E10" s="261" t="s">
        <v>83</v>
      </c>
      <c r="F10" s="198">
        <v>117</v>
      </c>
      <c r="G10" s="184">
        <v>109</v>
      </c>
      <c r="H10" s="199"/>
      <c r="I10" s="74">
        <f>SUM($F10:$H10)</f>
        <v>226</v>
      </c>
      <c r="J10" s="189">
        <v>133</v>
      </c>
      <c r="K10" s="181">
        <v>144</v>
      </c>
      <c r="L10" s="190"/>
      <c r="M10" s="74">
        <f>SUM($J10:$L10)</f>
        <v>277</v>
      </c>
      <c r="N10" s="205">
        <f>$M10+$I10</f>
        <v>503</v>
      </c>
      <c r="O10" s="126" t="str">
        <f t="shared" ref="O10:O12" si="4">IF(N10&gt;529,"Yes","NO")</f>
        <v>NO</v>
      </c>
      <c r="P10" s="191"/>
    </row>
    <row r="11" spans="2:19" x14ac:dyDescent="0.35">
      <c r="B11" s="392" t="s">
        <v>116</v>
      </c>
      <c r="C11" s="164">
        <v>1569</v>
      </c>
      <c r="D11" s="18" t="s">
        <v>11</v>
      </c>
      <c r="E11" s="259" t="s">
        <v>44</v>
      </c>
      <c r="F11" s="165">
        <v>111</v>
      </c>
      <c r="G11" s="166">
        <v>124</v>
      </c>
      <c r="H11" s="167"/>
      <c r="I11" s="41">
        <f>SUM($F11:$H11)</f>
        <v>235</v>
      </c>
      <c r="J11" s="165">
        <v>133</v>
      </c>
      <c r="K11" s="166">
        <v>125</v>
      </c>
      <c r="L11" s="167"/>
      <c r="M11" s="41">
        <f>SUM($J11:$L11)</f>
        <v>258</v>
      </c>
      <c r="N11" s="203">
        <f>$M11+$I11</f>
        <v>493</v>
      </c>
      <c r="O11" s="93" t="str">
        <f t="shared" si="4"/>
        <v>NO</v>
      </c>
      <c r="P11" s="227"/>
    </row>
    <row r="12" spans="2:19" ht="16" thickBot="1" x14ac:dyDescent="0.4">
      <c r="B12" s="398" t="s">
        <v>73</v>
      </c>
      <c r="C12" s="192">
        <v>1941</v>
      </c>
      <c r="D12" s="193" t="s">
        <v>11</v>
      </c>
      <c r="E12" s="257" t="s">
        <v>42</v>
      </c>
      <c r="F12" s="194">
        <v>125</v>
      </c>
      <c r="G12" s="195">
        <v>132</v>
      </c>
      <c r="H12" s="196"/>
      <c r="I12" s="40">
        <f>SUM($F12:$H12)</f>
        <v>257</v>
      </c>
      <c r="J12" s="194">
        <v>59</v>
      </c>
      <c r="K12" s="195">
        <v>81</v>
      </c>
      <c r="L12" s="196">
        <v>84</v>
      </c>
      <c r="M12" s="40">
        <f>SUM($J12:$L12)</f>
        <v>224</v>
      </c>
      <c r="N12" s="206">
        <f>$M12+$I12</f>
        <v>481</v>
      </c>
      <c r="O12" s="93" t="str">
        <f t="shared" si="4"/>
        <v>NO</v>
      </c>
      <c r="P12" s="197"/>
    </row>
    <row r="13" spans="2:19" ht="23" thickBot="1" x14ac:dyDescent="0.4">
      <c r="B13" s="200" t="s">
        <v>27</v>
      </c>
      <c r="C13" s="422" t="s">
        <v>30</v>
      </c>
      <c r="D13" s="423"/>
      <c r="E13" s="423"/>
      <c r="F13" s="423"/>
      <c r="G13" s="423"/>
      <c r="H13" s="423"/>
      <c r="I13" s="423"/>
      <c r="J13" s="423"/>
      <c r="K13" s="423"/>
      <c r="L13" s="423"/>
      <c r="M13" s="423"/>
      <c r="N13" s="424"/>
      <c r="O13" s="276"/>
      <c r="P13" s="201"/>
    </row>
    <row r="14" spans="2:19" x14ac:dyDescent="0.35">
      <c r="Q14" s="89"/>
      <c r="R14" s="90"/>
      <c r="S14" s="90"/>
    </row>
    <row r="15" spans="2:19" ht="18.75" customHeight="1" x14ac:dyDescent="0.35">
      <c r="B15" s="226"/>
      <c r="C15" s="113"/>
      <c r="D15" s="408"/>
      <c r="E15" s="408"/>
      <c r="F15" s="226"/>
      <c r="G15" s="408"/>
      <c r="H15" s="408"/>
      <c r="I15" s="408"/>
      <c r="J15" s="226"/>
      <c r="K15" s="408"/>
      <c r="L15" s="408"/>
      <c r="M15" s="408"/>
      <c r="N15" s="114"/>
      <c r="O15" s="232"/>
      <c r="P15" s="232"/>
      <c r="Q15" s="89"/>
      <c r="R15" s="89"/>
      <c r="S15" s="89"/>
    </row>
    <row r="16" spans="2:19" ht="6" customHeight="1" x14ac:dyDescent="0.35">
      <c r="B16" s="408"/>
      <c r="C16" s="408"/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114"/>
      <c r="O16" s="232"/>
      <c r="P16" s="232"/>
      <c r="Q16" s="89"/>
      <c r="R16" s="91"/>
      <c r="S16" s="91"/>
    </row>
    <row r="17" spans="2:19" ht="18.75" customHeight="1" x14ac:dyDescent="0.35">
      <c r="B17" s="226"/>
      <c r="C17" s="113"/>
      <c r="D17" s="408"/>
      <c r="E17" s="408"/>
      <c r="F17" s="226"/>
      <c r="G17" s="408"/>
      <c r="H17" s="408"/>
      <c r="I17" s="408"/>
      <c r="J17" s="226"/>
      <c r="K17" s="408"/>
      <c r="L17" s="408"/>
      <c r="M17" s="408"/>
      <c r="N17" s="114"/>
      <c r="O17" s="232"/>
      <c r="P17" s="232"/>
      <c r="Q17" s="89"/>
      <c r="R17" s="91"/>
      <c r="S17" s="91"/>
    </row>
    <row r="18" spans="2:19" ht="7.5" customHeight="1" x14ac:dyDescent="0.35"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114"/>
      <c r="O18" s="232"/>
      <c r="P18" s="232"/>
      <c r="Q18" s="91"/>
      <c r="R18" s="91"/>
      <c r="S18" s="91"/>
    </row>
    <row r="19" spans="2:19" x14ac:dyDescent="0.35">
      <c r="B19" s="226"/>
      <c r="C19" s="113"/>
      <c r="D19" s="408"/>
      <c r="E19" s="408"/>
      <c r="F19" s="226"/>
      <c r="G19" s="408"/>
      <c r="H19" s="408"/>
      <c r="I19" s="408"/>
      <c r="J19" s="226"/>
      <c r="K19" s="408"/>
      <c r="L19" s="408"/>
      <c r="M19" s="408"/>
      <c r="N19" s="114"/>
      <c r="O19" s="232"/>
      <c r="P19" s="232"/>
      <c r="Q19" s="89"/>
      <c r="R19" s="91"/>
      <c r="S19" s="91"/>
    </row>
    <row r="20" spans="2:19" ht="6" customHeight="1" x14ac:dyDescent="0.35">
      <c r="B20" s="408"/>
      <c r="C20" s="408"/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114"/>
      <c r="O20" s="232"/>
      <c r="P20" s="232"/>
      <c r="Q20" s="91"/>
      <c r="R20" s="91"/>
      <c r="S20" s="91"/>
    </row>
    <row r="21" spans="2:19" x14ac:dyDescent="0.35">
      <c r="B21" s="226"/>
      <c r="C21" s="113"/>
      <c r="D21" s="408"/>
      <c r="E21" s="408"/>
      <c r="F21" s="226"/>
      <c r="G21" s="408"/>
      <c r="H21" s="408"/>
      <c r="I21" s="408"/>
      <c r="J21" s="226"/>
      <c r="K21" s="408"/>
      <c r="L21" s="408"/>
      <c r="M21" s="408"/>
      <c r="N21" s="114"/>
      <c r="O21" s="232"/>
      <c r="P21" s="232"/>
      <c r="Q21" s="89"/>
      <c r="R21" s="89"/>
      <c r="S21" s="89"/>
    </row>
    <row r="22" spans="2:19" ht="7.5" customHeight="1" x14ac:dyDescent="0.35">
      <c r="B22" s="226"/>
      <c r="C22" s="110"/>
      <c r="D22" s="226"/>
      <c r="E22" s="115"/>
      <c r="F22" s="232"/>
      <c r="G22" s="232"/>
      <c r="H22" s="232"/>
      <c r="I22" s="232"/>
      <c r="J22" s="232"/>
      <c r="K22" s="232"/>
      <c r="L22" s="232"/>
      <c r="M22" s="232"/>
      <c r="N22" s="114"/>
      <c r="O22" s="232"/>
      <c r="P22" s="232"/>
    </row>
    <row r="23" spans="2:19" ht="30" customHeight="1" x14ac:dyDescent="0.35">
      <c r="B23" s="414"/>
      <c r="C23" s="414"/>
      <c r="D23" s="226"/>
      <c r="E23" s="115"/>
      <c r="F23" s="411"/>
      <c r="G23" s="411"/>
      <c r="H23" s="411"/>
      <c r="I23" s="411"/>
      <c r="J23" s="411"/>
      <c r="K23" s="411"/>
      <c r="L23" s="411"/>
      <c r="M23" s="411"/>
      <c r="N23" s="114"/>
      <c r="O23" s="232"/>
      <c r="P23" s="232"/>
    </row>
    <row r="24" spans="2:19" ht="16.5" customHeight="1" x14ac:dyDescent="0.35">
      <c r="B24" s="230"/>
      <c r="C24" s="277"/>
      <c r="D24" s="226"/>
      <c r="E24" s="115"/>
      <c r="F24" s="116"/>
      <c r="G24" s="412"/>
      <c r="H24" s="412"/>
      <c r="I24" s="412"/>
      <c r="J24" s="412"/>
      <c r="K24" s="412"/>
      <c r="L24" s="412"/>
      <c r="M24" s="117"/>
      <c r="N24" s="114"/>
      <c r="O24" s="232"/>
      <c r="P24" s="232"/>
    </row>
    <row r="25" spans="2:19" x14ac:dyDescent="0.35">
      <c r="B25" s="230"/>
      <c r="C25" s="277"/>
      <c r="D25" s="226"/>
      <c r="E25" s="115"/>
      <c r="F25" s="413"/>
      <c r="G25" s="413"/>
      <c r="H25" s="413"/>
      <c r="I25" s="413"/>
      <c r="J25" s="413"/>
      <c r="K25" s="413"/>
      <c r="L25" s="413"/>
      <c r="M25" s="413"/>
      <c r="N25" s="114"/>
      <c r="O25" s="410"/>
      <c r="P25" s="410"/>
    </row>
    <row r="26" spans="2:19" x14ac:dyDescent="0.35">
      <c r="B26" s="230"/>
      <c r="C26" s="277"/>
      <c r="D26" s="226"/>
      <c r="E26" s="115"/>
      <c r="F26" s="229"/>
      <c r="G26" s="406"/>
      <c r="H26" s="406"/>
      <c r="I26" s="406"/>
      <c r="J26" s="406"/>
      <c r="K26" s="406"/>
      <c r="L26" s="406"/>
      <c r="M26" s="228"/>
      <c r="N26" s="114"/>
      <c r="O26" s="226"/>
      <c r="P26" s="226"/>
    </row>
    <row r="27" spans="2:19" x14ac:dyDescent="0.35">
      <c r="B27" s="230"/>
      <c r="C27" s="277"/>
      <c r="D27" s="226"/>
      <c r="E27" s="115"/>
      <c r="F27" s="229"/>
      <c r="G27" s="406"/>
      <c r="H27" s="406"/>
      <c r="I27" s="406"/>
      <c r="J27" s="406"/>
      <c r="K27" s="406"/>
      <c r="L27" s="406"/>
      <c r="M27" s="228"/>
      <c r="N27" s="114"/>
      <c r="O27" s="226"/>
      <c r="P27" s="226"/>
    </row>
    <row r="28" spans="2:19" x14ac:dyDescent="0.35">
      <c r="B28" s="230"/>
      <c r="C28" s="277"/>
      <c r="D28" s="226"/>
      <c r="E28" s="115"/>
      <c r="F28" s="229"/>
      <c r="G28" s="406"/>
      <c r="H28" s="406"/>
      <c r="I28" s="406"/>
      <c r="J28" s="406"/>
      <c r="K28" s="406"/>
      <c r="L28" s="406"/>
      <c r="M28" s="228"/>
      <c r="N28" s="114"/>
      <c r="O28" s="226"/>
      <c r="P28" s="226"/>
    </row>
    <row r="29" spans="2:19" x14ac:dyDescent="0.35">
      <c r="B29" s="230"/>
      <c r="C29" s="277"/>
      <c r="D29" s="226"/>
      <c r="E29" s="115"/>
      <c r="F29" s="229"/>
      <c r="G29" s="406"/>
      <c r="H29" s="406"/>
      <c r="I29" s="406"/>
      <c r="J29" s="406"/>
      <c r="K29" s="406"/>
      <c r="L29" s="406"/>
      <c r="M29" s="228"/>
      <c r="N29" s="114"/>
      <c r="O29" s="226"/>
      <c r="P29" s="226"/>
    </row>
    <row r="30" spans="2:19" x14ac:dyDescent="0.35">
      <c r="B30" s="230"/>
      <c r="C30" s="277"/>
      <c r="D30" s="226"/>
      <c r="E30" s="115"/>
      <c r="F30" s="409"/>
      <c r="G30" s="409"/>
      <c r="H30" s="409"/>
      <c r="I30" s="232"/>
      <c r="J30" s="232"/>
      <c r="K30" s="232"/>
      <c r="L30" s="232"/>
      <c r="M30" s="232"/>
      <c r="N30" s="114"/>
      <c r="O30" s="226"/>
      <c r="P30" s="226"/>
    </row>
    <row r="31" spans="2:19" x14ac:dyDescent="0.35">
      <c r="B31" s="230"/>
      <c r="C31" s="277"/>
      <c r="D31" s="226"/>
      <c r="E31" s="115"/>
      <c r="F31" s="413"/>
      <c r="G31" s="413"/>
      <c r="H31" s="413"/>
      <c r="I31" s="413"/>
      <c r="J31" s="413"/>
      <c r="K31" s="413"/>
      <c r="L31" s="413"/>
      <c r="M31" s="413"/>
      <c r="N31" s="114"/>
      <c r="O31" s="232"/>
      <c r="P31" s="232"/>
    </row>
    <row r="32" spans="2:19" x14ac:dyDescent="0.35">
      <c r="B32" s="230"/>
      <c r="C32" s="111"/>
      <c r="D32" s="226"/>
      <c r="E32" s="115"/>
      <c r="F32" s="229"/>
      <c r="G32" s="406"/>
      <c r="H32" s="406"/>
      <c r="I32" s="406"/>
      <c r="J32" s="406"/>
      <c r="K32" s="406"/>
      <c r="L32" s="406"/>
      <c r="M32" s="228"/>
      <c r="N32" s="114"/>
      <c r="O32" s="407"/>
      <c r="P32" s="407"/>
    </row>
    <row r="33" spans="2:16" x14ac:dyDescent="0.35">
      <c r="B33" s="226"/>
      <c r="C33" s="110"/>
      <c r="D33" s="226"/>
      <c r="E33" s="115"/>
      <c r="F33" s="229"/>
      <c r="G33" s="406"/>
      <c r="H33" s="406"/>
      <c r="I33" s="406"/>
      <c r="J33" s="406"/>
      <c r="K33" s="406"/>
      <c r="L33" s="406"/>
      <c r="M33" s="228"/>
      <c r="N33" s="114"/>
      <c r="O33" s="408"/>
      <c r="P33" s="408"/>
    </row>
    <row r="34" spans="2:16" x14ac:dyDescent="0.35">
      <c r="B34" s="226"/>
      <c r="C34" s="110"/>
      <c r="D34" s="226"/>
      <c r="E34" s="115"/>
      <c r="F34" s="229"/>
      <c r="G34" s="406"/>
      <c r="H34" s="406"/>
      <c r="I34" s="406"/>
      <c r="J34" s="406"/>
      <c r="K34" s="406"/>
      <c r="L34" s="406"/>
      <c r="M34" s="228"/>
      <c r="N34" s="114"/>
      <c r="O34" s="409"/>
      <c r="P34" s="409"/>
    </row>
    <row r="35" spans="2:16" x14ac:dyDescent="0.35">
      <c r="B35" s="226"/>
      <c r="C35" s="110"/>
      <c r="D35" s="226"/>
      <c r="E35" s="115"/>
      <c r="F35" s="229"/>
      <c r="G35" s="406"/>
      <c r="H35" s="406"/>
      <c r="I35" s="406"/>
      <c r="J35" s="406"/>
      <c r="K35" s="406"/>
      <c r="L35" s="406"/>
      <c r="M35" s="228"/>
      <c r="N35" s="114"/>
      <c r="O35" s="408"/>
      <c r="P35" s="408"/>
    </row>
    <row r="36" spans="2:16" x14ac:dyDescent="0.35">
      <c r="B36" s="226"/>
      <c r="C36" s="110"/>
      <c r="D36" s="226"/>
      <c r="E36" s="115"/>
      <c r="F36" s="232"/>
      <c r="G36" s="232"/>
      <c r="H36" s="232"/>
      <c r="I36" s="232"/>
      <c r="J36" s="232"/>
      <c r="K36" s="232"/>
      <c r="L36" s="232"/>
      <c r="M36" s="232"/>
      <c r="N36" s="114"/>
      <c r="O36" s="409"/>
      <c r="P36" s="409"/>
    </row>
    <row r="37" spans="2:16" x14ac:dyDescent="0.35">
      <c r="B37" s="226"/>
      <c r="C37" s="110"/>
      <c r="D37" s="226"/>
      <c r="E37" s="115"/>
      <c r="F37" s="232"/>
      <c r="G37" s="232"/>
      <c r="H37" s="232"/>
      <c r="I37" s="232"/>
      <c r="J37" s="232"/>
      <c r="K37" s="232"/>
      <c r="L37" s="232"/>
      <c r="M37" s="232"/>
      <c r="N37" s="114"/>
      <c r="O37" s="408"/>
      <c r="P37" s="408"/>
    </row>
  </sheetData>
  <sortState xmlns:xlrd2="http://schemas.microsoft.com/office/spreadsheetml/2017/richdata2" ref="B9:N12">
    <sortCondition descending="1" ref="N9:N12"/>
  </sortState>
  <mergeCells count="41">
    <mergeCell ref="B2:H2"/>
    <mergeCell ref="B4:P4"/>
    <mergeCell ref="I2:P2"/>
    <mergeCell ref="C13:N13"/>
    <mergeCell ref="D17:E17"/>
    <mergeCell ref="O6:P6"/>
    <mergeCell ref="B16:M16"/>
    <mergeCell ref="D15:E15"/>
    <mergeCell ref="G15:I15"/>
    <mergeCell ref="K15:M15"/>
    <mergeCell ref="K17:M17"/>
    <mergeCell ref="G17:I17"/>
    <mergeCell ref="F31:M31"/>
    <mergeCell ref="G32:L32"/>
    <mergeCell ref="G33:L33"/>
    <mergeCell ref="G34:L34"/>
    <mergeCell ref="B18:M18"/>
    <mergeCell ref="B20:M20"/>
    <mergeCell ref="K19:M19"/>
    <mergeCell ref="B23:C23"/>
    <mergeCell ref="D19:E19"/>
    <mergeCell ref="D21:E21"/>
    <mergeCell ref="K21:M21"/>
    <mergeCell ref="G19:I19"/>
    <mergeCell ref="G21:I21"/>
    <mergeCell ref="O25:P25"/>
    <mergeCell ref="F23:M23"/>
    <mergeCell ref="F30:H30"/>
    <mergeCell ref="G24:L24"/>
    <mergeCell ref="G26:L26"/>
    <mergeCell ref="G27:L27"/>
    <mergeCell ref="G28:L28"/>
    <mergeCell ref="G29:L29"/>
    <mergeCell ref="F25:M25"/>
    <mergeCell ref="G35:L35"/>
    <mergeCell ref="O32:P32"/>
    <mergeCell ref="O33:P33"/>
    <mergeCell ref="O35:P35"/>
    <mergeCell ref="O37:P37"/>
    <mergeCell ref="O34:P34"/>
    <mergeCell ref="O36:P36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P28"/>
  <sheetViews>
    <sheetView zoomScale="90" zoomScaleNormal="90" workbookViewId="0">
      <selection activeCell="B13" sqref="B13:M13"/>
    </sheetView>
  </sheetViews>
  <sheetFormatPr defaultColWidth="9.1796875" defaultRowHeight="14" x14ac:dyDescent="0.3"/>
  <cols>
    <col min="1" max="1" width="4.1796875" style="13" customWidth="1"/>
    <col min="2" max="2" width="22" style="28" customWidth="1"/>
    <col min="3" max="3" width="5.7265625" style="13" customWidth="1"/>
    <col min="4" max="4" width="6.54296875" style="13" customWidth="1"/>
    <col min="5" max="13" width="9.1796875" style="13"/>
    <col min="14" max="14" width="3.453125" style="13" customWidth="1"/>
    <col min="15" max="16384" width="9.1796875" style="13"/>
  </cols>
  <sheetData>
    <row r="2" spans="2:16" ht="14.5" thickBot="1" x14ac:dyDescent="0.35"/>
    <row r="3" spans="2:16" ht="29.25" customHeight="1" thickBot="1" x14ac:dyDescent="0.35">
      <c r="B3" s="415" t="s">
        <v>100</v>
      </c>
      <c r="C3" s="416"/>
      <c r="D3" s="416"/>
      <c r="E3" s="416"/>
      <c r="F3" s="416"/>
      <c r="G3" s="416"/>
      <c r="H3" s="417"/>
      <c r="I3" s="421" t="s">
        <v>101</v>
      </c>
      <c r="J3" s="416"/>
      <c r="K3" s="416"/>
      <c r="L3" s="416"/>
      <c r="M3" s="416"/>
      <c r="N3" s="416"/>
      <c r="O3" s="416"/>
      <c r="P3" s="417"/>
    </row>
    <row r="4" spans="2:16" ht="14.5" thickBot="1" x14ac:dyDescent="0.35">
      <c r="B4" s="29"/>
      <c r="C4" s="318"/>
      <c r="D4" s="29"/>
      <c r="E4" s="8"/>
      <c r="F4" s="128"/>
      <c r="G4" s="128"/>
      <c r="H4" s="128"/>
      <c r="I4" s="128"/>
      <c r="J4" s="128"/>
      <c r="K4" s="128"/>
      <c r="L4" s="128"/>
    </row>
    <row r="5" spans="2:16" ht="20.5" thickBot="1" x14ac:dyDescent="0.35">
      <c r="B5" s="415" t="s">
        <v>89</v>
      </c>
      <c r="C5" s="416"/>
      <c r="D5" s="416"/>
      <c r="E5" s="416"/>
      <c r="F5" s="416"/>
      <c r="G5" s="416"/>
      <c r="H5" s="416"/>
      <c r="I5" s="416"/>
      <c r="J5" s="417"/>
    </row>
    <row r="6" spans="2:16" ht="26.5" thickBot="1" x14ac:dyDescent="0.35">
      <c r="B6" s="32" t="s">
        <v>0</v>
      </c>
      <c r="C6" s="143" t="s">
        <v>1</v>
      </c>
      <c r="D6" s="55" t="s">
        <v>40</v>
      </c>
      <c r="E6" s="256" t="s">
        <v>41</v>
      </c>
      <c r="F6" s="71" t="s">
        <v>36</v>
      </c>
      <c r="G6" s="105" t="s">
        <v>35</v>
      </c>
      <c r="H6" s="358" t="s">
        <v>33</v>
      </c>
      <c r="I6" s="359" t="s">
        <v>8</v>
      </c>
      <c r="J6" s="2" t="s">
        <v>34</v>
      </c>
      <c r="K6" s="3" t="s">
        <v>26</v>
      </c>
      <c r="L6" s="477" t="s">
        <v>56</v>
      </c>
      <c r="M6" s="478"/>
    </row>
    <row r="7" spans="2:16" ht="18.5" thickBot="1" x14ac:dyDescent="0.45">
      <c r="B7" s="270" t="s">
        <v>105</v>
      </c>
      <c r="C7" s="360">
        <v>1858</v>
      </c>
      <c r="D7" s="387" t="s">
        <v>11</v>
      </c>
      <c r="E7" s="258" t="s">
        <v>79</v>
      </c>
      <c r="F7" s="137">
        <v>128</v>
      </c>
      <c r="G7" s="137">
        <v>113</v>
      </c>
      <c r="H7" s="361"/>
      <c r="I7" s="328">
        <f>SUM(F7:H7)</f>
        <v>241</v>
      </c>
      <c r="J7" s="481"/>
      <c r="K7" s="482"/>
      <c r="L7" s="479"/>
      <c r="M7" s="480"/>
    </row>
    <row r="8" spans="2:16" ht="18.5" thickBot="1" x14ac:dyDescent="0.35">
      <c r="B8" s="357" t="s">
        <v>32</v>
      </c>
      <c r="C8" s="474" t="s">
        <v>31</v>
      </c>
      <c r="D8" s="475"/>
      <c r="E8" s="475"/>
      <c r="F8" s="475"/>
      <c r="G8" s="475"/>
      <c r="H8" s="475"/>
      <c r="I8" s="475"/>
      <c r="J8" s="475"/>
      <c r="K8" s="476"/>
    </row>
    <row r="9" spans="2:16" x14ac:dyDescent="0.3">
      <c r="C9" s="330">
        <f>COUNTA(C7:C7)</f>
        <v>1</v>
      </c>
    </row>
    <row r="10" spans="2:16" x14ac:dyDescent="0.3">
      <c r="B10" s="239"/>
      <c r="C10" s="95"/>
      <c r="D10" s="445"/>
      <c r="E10" s="445"/>
      <c r="F10" s="239"/>
      <c r="G10" s="445"/>
      <c r="H10" s="445"/>
      <c r="I10" s="445"/>
      <c r="J10" s="239"/>
      <c r="K10" s="445"/>
      <c r="L10" s="445"/>
      <c r="M10" s="445"/>
    </row>
    <row r="11" spans="2:16" ht="9" customHeight="1" x14ac:dyDescent="0.3">
      <c r="B11" s="445"/>
      <c r="C11" s="445"/>
      <c r="D11" s="445"/>
      <c r="E11" s="445"/>
      <c r="F11" s="445"/>
      <c r="G11" s="445"/>
      <c r="H11" s="445"/>
      <c r="I11" s="445"/>
      <c r="J11" s="445"/>
      <c r="K11" s="445"/>
      <c r="L11" s="445"/>
      <c r="M11" s="445"/>
    </row>
    <row r="12" spans="2:16" x14ac:dyDescent="0.3">
      <c r="B12" s="239"/>
      <c r="C12" s="95"/>
      <c r="D12" s="445"/>
      <c r="E12" s="445"/>
      <c r="F12" s="445"/>
      <c r="G12" s="445"/>
      <c r="H12" s="445"/>
      <c r="I12" s="445"/>
      <c r="J12" s="445"/>
      <c r="K12" s="445"/>
      <c r="L12" s="445"/>
      <c r="M12" s="445"/>
    </row>
    <row r="13" spans="2:16" ht="8.25" customHeight="1" x14ac:dyDescent="0.3">
      <c r="B13" s="445"/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</row>
    <row r="14" spans="2:16" x14ac:dyDescent="0.3">
      <c r="B14" s="239"/>
      <c r="C14" s="95"/>
      <c r="D14" s="445"/>
      <c r="E14" s="445"/>
      <c r="F14" s="445"/>
      <c r="G14" s="445"/>
      <c r="H14" s="445"/>
      <c r="I14" s="445"/>
      <c r="J14" s="445"/>
      <c r="K14" s="445"/>
      <c r="L14" s="445"/>
      <c r="M14" s="445"/>
    </row>
    <row r="15" spans="2:16" ht="7.5" customHeight="1" x14ac:dyDescent="0.3">
      <c r="B15" s="445"/>
      <c r="C15" s="445"/>
      <c r="D15" s="445"/>
      <c r="E15" s="445"/>
      <c r="F15" s="445"/>
      <c r="G15" s="445"/>
      <c r="H15" s="445"/>
      <c r="I15" s="445"/>
      <c r="J15" s="445"/>
      <c r="K15" s="445"/>
      <c r="L15" s="445"/>
      <c r="M15" s="445"/>
    </row>
    <row r="16" spans="2:16" x14ac:dyDescent="0.3">
      <c r="B16" s="239"/>
      <c r="C16" s="95"/>
      <c r="D16" s="445"/>
      <c r="E16" s="445"/>
      <c r="F16" s="445"/>
      <c r="G16" s="445"/>
      <c r="H16" s="445"/>
      <c r="I16" s="445"/>
      <c r="J16" s="445"/>
      <c r="K16" s="445"/>
      <c r="L16" s="445"/>
      <c r="M16" s="445"/>
    </row>
    <row r="17" spans="2:13" x14ac:dyDescent="0.3">
      <c r="B17" s="289"/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288"/>
    </row>
    <row r="18" spans="2:13" x14ac:dyDescent="0.3">
      <c r="B18" s="444"/>
      <c r="C18" s="444"/>
      <c r="D18" s="288"/>
      <c r="E18" s="288"/>
      <c r="F18" s="288"/>
      <c r="G18" s="288"/>
      <c r="H18" s="288"/>
      <c r="I18" s="288"/>
      <c r="J18" s="288"/>
      <c r="K18" s="288"/>
      <c r="L18" s="288"/>
      <c r="M18" s="288"/>
    </row>
    <row r="19" spans="2:13" x14ac:dyDescent="0.3">
      <c r="B19" s="238"/>
      <c r="C19" s="307"/>
      <c r="D19" s="288"/>
      <c r="E19" s="288"/>
      <c r="F19" s="288"/>
      <c r="G19" s="288"/>
      <c r="H19" s="288"/>
      <c r="I19" s="288"/>
      <c r="J19" s="288"/>
      <c r="K19" s="288"/>
      <c r="L19" s="288"/>
      <c r="M19" s="288"/>
    </row>
    <row r="20" spans="2:13" x14ac:dyDescent="0.3">
      <c r="B20" s="238"/>
      <c r="C20" s="307"/>
      <c r="D20" s="288"/>
      <c r="E20" s="288"/>
      <c r="F20" s="288"/>
      <c r="G20" s="288"/>
      <c r="H20" s="288"/>
      <c r="I20" s="288"/>
      <c r="J20" s="288"/>
      <c r="K20" s="288"/>
      <c r="L20" s="288"/>
      <c r="M20" s="288"/>
    </row>
    <row r="21" spans="2:13" x14ac:dyDescent="0.3">
      <c r="B21" s="238"/>
      <c r="C21" s="307"/>
      <c r="D21" s="288"/>
      <c r="E21" s="288"/>
      <c r="F21" s="288"/>
      <c r="G21" s="288"/>
      <c r="H21" s="288"/>
      <c r="I21" s="288"/>
      <c r="J21" s="288"/>
      <c r="K21" s="288"/>
      <c r="L21" s="288"/>
      <c r="M21" s="288"/>
    </row>
    <row r="22" spans="2:13" x14ac:dyDescent="0.3">
      <c r="B22" s="238"/>
      <c r="C22" s="307"/>
      <c r="D22" s="288"/>
      <c r="E22" s="288"/>
      <c r="F22" s="288"/>
      <c r="G22" s="288"/>
      <c r="H22" s="288"/>
      <c r="I22" s="288"/>
      <c r="J22" s="288"/>
      <c r="K22" s="288"/>
      <c r="L22" s="288"/>
      <c r="M22" s="288"/>
    </row>
    <row r="23" spans="2:13" x14ac:dyDescent="0.3">
      <c r="B23" s="238"/>
      <c r="C23" s="307"/>
      <c r="D23" s="288"/>
      <c r="E23" s="288"/>
      <c r="F23" s="288"/>
      <c r="G23" s="288"/>
      <c r="H23" s="288"/>
      <c r="I23" s="288"/>
      <c r="J23" s="288"/>
      <c r="K23" s="288"/>
      <c r="L23" s="288"/>
      <c r="M23" s="288"/>
    </row>
    <row r="24" spans="2:13" x14ac:dyDescent="0.3">
      <c r="B24" s="238"/>
      <c r="C24" s="307"/>
      <c r="D24" s="288"/>
      <c r="E24" s="288"/>
      <c r="F24" s="288"/>
      <c r="G24" s="288"/>
      <c r="H24" s="288"/>
      <c r="I24" s="288"/>
      <c r="J24" s="288"/>
      <c r="K24" s="288"/>
      <c r="L24" s="288"/>
      <c r="M24" s="288"/>
    </row>
    <row r="25" spans="2:13" x14ac:dyDescent="0.3">
      <c r="B25" s="238"/>
      <c r="C25" s="307"/>
      <c r="D25" s="288"/>
      <c r="E25" s="288"/>
      <c r="F25" s="288"/>
      <c r="G25" s="288"/>
      <c r="H25" s="288"/>
      <c r="I25" s="288"/>
      <c r="J25" s="288"/>
      <c r="K25" s="288"/>
      <c r="L25" s="288"/>
      <c r="M25" s="288"/>
    </row>
    <row r="26" spans="2:13" x14ac:dyDescent="0.3">
      <c r="B26" s="238"/>
      <c r="C26" s="307"/>
      <c r="D26" s="288"/>
      <c r="E26" s="288"/>
      <c r="F26" s="288"/>
      <c r="G26" s="288"/>
      <c r="H26" s="288"/>
      <c r="I26" s="288"/>
      <c r="J26" s="288"/>
      <c r="K26" s="288"/>
      <c r="L26" s="288"/>
      <c r="M26" s="288"/>
    </row>
    <row r="27" spans="2:13" x14ac:dyDescent="0.3">
      <c r="B27" s="238"/>
      <c r="C27" s="307"/>
      <c r="D27" s="288"/>
      <c r="E27" s="288"/>
      <c r="F27" s="288"/>
      <c r="G27" s="288"/>
      <c r="H27" s="288"/>
      <c r="I27" s="288"/>
      <c r="J27" s="288"/>
      <c r="K27" s="288"/>
      <c r="L27" s="288"/>
      <c r="M27" s="288"/>
    </row>
    <row r="28" spans="2:13" x14ac:dyDescent="0.3">
      <c r="B28" s="238"/>
      <c r="C28" s="79"/>
      <c r="D28" s="288"/>
      <c r="E28" s="288"/>
      <c r="F28" s="288"/>
      <c r="G28" s="288"/>
      <c r="H28" s="288"/>
      <c r="I28" s="288"/>
      <c r="J28" s="288"/>
      <c r="K28" s="288"/>
      <c r="L28" s="288"/>
      <c r="M28" s="288"/>
    </row>
  </sheetData>
  <sortState xmlns:xlrd2="http://schemas.microsoft.com/office/spreadsheetml/2017/richdata2" ref="B10:I13">
    <sortCondition descending="1" ref="I10"/>
  </sortState>
  <mergeCells count="19">
    <mergeCell ref="B5:J5"/>
    <mergeCell ref="G16:M16"/>
    <mergeCell ref="C8:K8"/>
    <mergeCell ref="J7:K7"/>
    <mergeCell ref="B18:C18"/>
    <mergeCell ref="B3:H3"/>
    <mergeCell ref="B13:M13"/>
    <mergeCell ref="B15:M15"/>
    <mergeCell ref="D10:E10"/>
    <mergeCell ref="G10:I10"/>
    <mergeCell ref="K10:M10"/>
    <mergeCell ref="B11:M11"/>
    <mergeCell ref="D12:M12"/>
    <mergeCell ref="D14:F14"/>
    <mergeCell ref="G14:M14"/>
    <mergeCell ref="L6:M6"/>
    <mergeCell ref="L7:M7"/>
    <mergeCell ref="D16:F16"/>
    <mergeCell ref="I3:P3"/>
  </mergeCells>
  <hyperlinks>
    <hyperlink ref="C9" r:id="rId1" display="=@counta(C6:C17)" xr:uid="{00000000-0004-0000-0900-000000000000}"/>
  </hyperlinks>
  <pageMargins left="0.25" right="0.25" top="0.75" bottom="0.75" header="0.3" footer="0.3"/>
  <pageSetup paperSize="9" scale="97" fitToHeight="0" orientation="landscape" verticalDpi="36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P33"/>
  <sheetViews>
    <sheetView tabSelected="1" zoomScale="80" zoomScaleNormal="80" workbookViewId="0">
      <selection activeCell="G19" sqref="G19:I19"/>
    </sheetView>
  </sheetViews>
  <sheetFormatPr defaultColWidth="9.1796875" defaultRowHeight="18" x14ac:dyDescent="0.3"/>
  <cols>
    <col min="1" max="1" width="3.81640625" style="13" customWidth="1"/>
    <col min="2" max="2" width="22" style="28" customWidth="1"/>
    <col min="3" max="3" width="6" style="49" customWidth="1"/>
    <col min="4" max="4" width="7.1796875" style="13" customWidth="1"/>
    <col min="5" max="9" width="9.1796875" style="13"/>
    <col min="10" max="10" width="9" style="13" customWidth="1"/>
    <col min="11" max="11" width="2.453125" style="13" customWidth="1"/>
    <col min="12" max="12" width="3.81640625" style="13" customWidth="1"/>
    <col min="13" max="13" width="18.453125" style="13" customWidth="1"/>
    <col min="14" max="14" width="11.26953125" style="363" customWidth="1"/>
    <col min="15" max="15" width="4.1796875" style="13" customWidth="1"/>
    <col min="16" max="16384" width="9.1796875" style="13"/>
  </cols>
  <sheetData>
    <row r="1" spans="2:16" ht="22.5" x14ac:dyDescent="0.45">
      <c r="C1" s="362"/>
    </row>
    <row r="2" spans="2:16" ht="18.5" thickBot="1" x14ac:dyDescent="0.35"/>
    <row r="3" spans="2:16" ht="28.5" customHeight="1" thickBot="1" x14ac:dyDescent="0.35">
      <c r="B3" s="415" t="s">
        <v>100</v>
      </c>
      <c r="C3" s="416"/>
      <c r="D3" s="416"/>
      <c r="E3" s="416"/>
      <c r="F3" s="416"/>
      <c r="G3" s="416"/>
      <c r="H3" s="417"/>
      <c r="I3" s="421" t="s">
        <v>101</v>
      </c>
      <c r="J3" s="416"/>
      <c r="K3" s="416"/>
      <c r="L3" s="416"/>
      <c r="M3" s="416"/>
      <c r="N3" s="416"/>
      <c r="O3" s="416"/>
      <c r="P3" s="417"/>
    </row>
    <row r="4" spans="2:16" ht="18.5" thickBot="1" x14ac:dyDescent="0.35">
      <c r="B4" s="29"/>
      <c r="C4" s="318"/>
      <c r="D4" s="29"/>
      <c r="E4" s="8"/>
      <c r="F4" s="128"/>
      <c r="G4" s="128"/>
      <c r="H4" s="128"/>
      <c r="I4" s="128"/>
      <c r="J4" s="128"/>
      <c r="K4" s="128"/>
      <c r="L4" s="128"/>
    </row>
    <row r="5" spans="2:16" ht="20.5" thickBot="1" x14ac:dyDescent="0.35">
      <c r="B5" s="418" t="s">
        <v>80</v>
      </c>
      <c r="C5" s="419"/>
      <c r="D5" s="419"/>
      <c r="E5" s="419"/>
      <c r="F5" s="419"/>
      <c r="G5" s="419"/>
      <c r="H5" s="419"/>
      <c r="I5" s="419"/>
      <c r="J5" s="420"/>
      <c r="K5" s="97"/>
    </row>
    <row r="6" spans="2:16" ht="26.5" thickBot="1" x14ac:dyDescent="0.35">
      <c r="B6" s="31" t="s">
        <v>0</v>
      </c>
      <c r="C6" s="51" t="s">
        <v>1</v>
      </c>
      <c r="D6" s="34" t="s">
        <v>40</v>
      </c>
      <c r="E6" s="150" t="s">
        <v>41</v>
      </c>
      <c r="F6" s="21" t="s">
        <v>2</v>
      </c>
      <c r="G6" s="61" t="s">
        <v>3</v>
      </c>
      <c r="H6" s="364" t="s">
        <v>4</v>
      </c>
      <c r="I6" s="364" t="s">
        <v>5</v>
      </c>
      <c r="J6" s="359" t="s">
        <v>8</v>
      </c>
      <c r="K6" s="96"/>
      <c r="L6" s="365"/>
      <c r="N6" s="317"/>
    </row>
    <row r="7" spans="2:16" x14ac:dyDescent="0.3">
      <c r="B7" s="394" t="s">
        <v>67</v>
      </c>
      <c r="C7" s="98">
        <v>1383</v>
      </c>
      <c r="D7" s="94" t="s">
        <v>9</v>
      </c>
      <c r="E7" s="151" t="s">
        <v>45</v>
      </c>
      <c r="F7" s="135">
        <v>127</v>
      </c>
      <c r="G7" s="135">
        <v>126</v>
      </c>
      <c r="H7" s="135">
        <v>128</v>
      </c>
      <c r="I7" s="135">
        <v>130</v>
      </c>
      <c r="J7" s="300">
        <f t="shared" ref="J7:J11" si="0">SUM($F7:$I7)</f>
        <v>511</v>
      </c>
      <c r="K7" s="445"/>
      <c r="L7" s="445"/>
      <c r="M7" s="366"/>
      <c r="N7" s="317"/>
    </row>
    <row r="8" spans="2:16" x14ac:dyDescent="0.3">
      <c r="B8" s="394" t="s">
        <v>115</v>
      </c>
      <c r="C8" s="98">
        <v>909</v>
      </c>
      <c r="D8" s="94" t="s">
        <v>10</v>
      </c>
      <c r="E8" s="151" t="s">
        <v>83</v>
      </c>
      <c r="F8" s="135">
        <v>115</v>
      </c>
      <c r="G8" s="135">
        <v>132</v>
      </c>
      <c r="H8" s="135">
        <v>120</v>
      </c>
      <c r="I8" s="135"/>
      <c r="J8" s="300">
        <f t="shared" si="0"/>
        <v>367</v>
      </c>
      <c r="K8" s="445"/>
      <c r="L8" s="445"/>
      <c r="M8" s="366"/>
      <c r="N8" s="317"/>
    </row>
    <row r="9" spans="2:16" x14ac:dyDescent="0.3">
      <c r="B9" s="394" t="s">
        <v>68</v>
      </c>
      <c r="C9" s="98">
        <v>641</v>
      </c>
      <c r="D9" s="94" t="s">
        <v>11</v>
      </c>
      <c r="E9" s="152" t="s">
        <v>45</v>
      </c>
      <c r="F9" s="135">
        <v>112</v>
      </c>
      <c r="G9" s="135">
        <v>105</v>
      </c>
      <c r="H9" s="135">
        <v>112</v>
      </c>
      <c r="I9" s="135">
        <v>120</v>
      </c>
      <c r="J9" s="300">
        <f>SUM($F9:$I9)</f>
        <v>449</v>
      </c>
      <c r="K9" s="38"/>
      <c r="L9" s="237"/>
      <c r="N9" s="317"/>
    </row>
    <row r="10" spans="2:16" x14ac:dyDescent="0.3">
      <c r="B10" s="394" t="s">
        <v>103</v>
      </c>
      <c r="C10" s="98">
        <v>309</v>
      </c>
      <c r="D10" s="94" t="s">
        <v>11</v>
      </c>
      <c r="E10" s="151" t="s">
        <v>79</v>
      </c>
      <c r="F10" s="135">
        <v>107</v>
      </c>
      <c r="G10" s="135">
        <v>111</v>
      </c>
      <c r="H10" s="135">
        <v>113</v>
      </c>
      <c r="I10" s="135">
        <v>117</v>
      </c>
      <c r="J10" s="300">
        <f>SUM($F10:$I10)</f>
        <v>448</v>
      </c>
      <c r="K10" s="38"/>
      <c r="L10" s="237"/>
      <c r="N10" s="317"/>
    </row>
    <row r="11" spans="2:16" ht="18.5" thickBot="1" x14ac:dyDescent="0.35">
      <c r="B11" s="394" t="s">
        <v>118</v>
      </c>
      <c r="C11" s="98">
        <v>1041</v>
      </c>
      <c r="D11" s="94" t="s">
        <v>12</v>
      </c>
      <c r="E11" s="151" t="s">
        <v>83</v>
      </c>
      <c r="F11" s="135">
        <v>104</v>
      </c>
      <c r="G11" s="135">
        <v>120</v>
      </c>
      <c r="H11" s="135">
        <v>117</v>
      </c>
      <c r="I11" s="135"/>
      <c r="J11" s="300">
        <f>SUM($F11:$I11)</f>
        <v>341</v>
      </c>
      <c r="K11" s="38"/>
      <c r="L11" s="237"/>
      <c r="N11" s="317"/>
    </row>
    <row r="12" spans="2:16" ht="27" customHeight="1" thickBot="1" x14ac:dyDescent="0.35">
      <c r="B12" s="367" t="s">
        <v>25</v>
      </c>
      <c r="C12" s="422" t="s">
        <v>66</v>
      </c>
      <c r="D12" s="423"/>
      <c r="E12" s="423"/>
      <c r="F12" s="423"/>
      <c r="G12" s="423"/>
      <c r="H12" s="423"/>
      <c r="I12" s="423"/>
      <c r="J12" s="423"/>
      <c r="K12" s="423"/>
      <c r="L12" s="424"/>
    </row>
    <row r="13" spans="2:16" x14ac:dyDescent="0.3">
      <c r="B13" s="368"/>
      <c r="C13" s="369"/>
      <c r="D13" s="369"/>
      <c r="E13" s="295"/>
      <c r="F13" s="369"/>
      <c r="G13" s="369"/>
      <c r="H13" s="369"/>
      <c r="I13" s="369"/>
      <c r="J13" s="369"/>
      <c r="K13" s="369"/>
      <c r="L13" s="369"/>
    </row>
    <row r="14" spans="2:16" ht="7.5" customHeight="1" x14ac:dyDescent="0.3">
      <c r="C14" s="370"/>
    </row>
    <row r="15" spans="2:16" x14ac:dyDescent="0.3">
      <c r="B15" s="239"/>
      <c r="C15" s="95"/>
      <c r="D15" s="445"/>
      <c r="E15" s="445"/>
      <c r="F15" s="239"/>
      <c r="G15" s="445"/>
      <c r="H15" s="445"/>
      <c r="I15" s="445"/>
      <c r="J15" s="239"/>
      <c r="K15" s="445"/>
      <c r="L15" s="445"/>
      <c r="M15" s="445"/>
    </row>
    <row r="16" spans="2:16" ht="6.75" customHeight="1" x14ac:dyDescent="0.3">
      <c r="B16" s="445"/>
      <c r="C16" s="445"/>
      <c r="D16" s="445"/>
      <c r="E16" s="445"/>
      <c r="F16" s="445"/>
      <c r="G16" s="445"/>
      <c r="H16" s="445"/>
      <c r="I16" s="445"/>
      <c r="J16" s="445"/>
      <c r="K16" s="445"/>
      <c r="L16" s="445"/>
      <c r="M16" s="445"/>
    </row>
    <row r="17" spans="2:13" x14ac:dyDescent="0.3">
      <c r="B17" s="239"/>
      <c r="C17" s="95"/>
      <c r="D17" s="445"/>
      <c r="E17" s="445"/>
      <c r="F17" s="239"/>
      <c r="G17" s="445"/>
      <c r="H17" s="445"/>
      <c r="I17" s="445"/>
      <c r="J17" s="239"/>
      <c r="K17" s="445"/>
      <c r="L17" s="445"/>
      <c r="M17" s="445"/>
    </row>
    <row r="18" spans="2:13" ht="6.75" customHeight="1" x14ac:dyDescent="0.3">
      <c r="B18" s="445"/>
      <c r="C18" s="445"/>
      <c r="D18" s="445"/>
      <c r="E18" s="445"/>
      <c r="F18" s="445"/>
      <c r="G18" s="445"/>
      <c r="H18" s="445"/>
      <c r="I18" s="445"/>
      <c r="J18" s="445"/>
      <c r="K18" s="445"/>
      <c r="L18" s="445"/>
      <c r="M18" s="445"/>
    </row>
    <row r="19" spans="2:13" x14ac:dyDescent="0.3">
      <c r="B19" s="239"/>
      <c r="C19" s="95"/>
      <c r="D19" s="445"/>
      <c r="E19" s="445"/>
      <c r="F19" s="239"/>
      <c r="G19" s="445"/>
      <c r="H19" s="445"/>
      <c r="I19" s="445"/>
      <c r="J19" s="239"/>
      <c r="K19" s="445"/>
      <c r="L19" s="445"/>
      <c r="M19" s="445"/>
    </row>
    <row r="20" spans="2:13" ht="7.5" customHeight="1" x14ac:dyDescent="0.3">
      <c r="B20" s="445"/>
      <c r="C20" s="445"/>
      <c r="D20" s="445"/>
      <c r="E20" s="445"/>
      <c r="F20" s="445"/>
      <c r="G20" s="445"/>
      <c r="H20" s="445"/>
      <c r="I20" s="445"/>
      <c r="J20" s="445"/>
      <c r="K20" s="445"/>
      <c r="L20" s="445"/>
      <c r="M20" s="445"/>
    </row>
    <row r="21" spans="2:13" x14ac:dyDescent="0.3">
      <c r="B21" s="239"/>
      <c r="C21" s="95"/>
      <c r="D21" s="445"/>
      <c r="E21" s="445"/>
      <c r="F21" s="239"/>
      <c r="G21" s="445"/>
      <c r="H21" s="445"/>
      <c r="I21" s="445"/>
      <c r="J21" s="239"/>
      <c r="K21" s="445"/>
      <c r="L21" s="445"/>
      <c r="M21" s="445"/>
    </row>
    <row r="23" spans="2:13" x14ac:dyDescent="0.3">
      <c r="B23" s="444"/>
      <c r="C23" s="444"/>
    </row>
    <row r="24" spans="2:13" x14ac:dyDescent="0.3">
      <c r="B24" s="238"/>
      <c r="C24" s="307"/>
    </row>
    <row r="25" spans="2:13" x14ac:dyDescent="0.3">
      <c r="B25" s="238"/>
      <c r="C25" s="307"/>
    </row>
    <row r="26" spans="2:13" x14ac:dyDescent="0.3">
      <c r="B26" s="238"/>
      <c r="C26" s="307"/>
    </row>
    <row r="27" spans="2:13" x14ac:dyDescent="0.3">
      <c r="B27" s="238"/>
      <c r="C27" s="307"/>
    </row>
    <row r="28" spans="2:13" x14ac:dyDescent="0.3">
      <c r="B28" s="238"/>
      <c r="C28" s="307"/>
    </row>
    <row r="29" spans="2:13" x14ac:dyDescent="0.3">
      <c r="B29" s="238"/>
      <c r="C29" s="307"/>
    </row>
    <row r="30" spans="2:13" x14ac:dyDescent="0.3">
      <c r="B30" s="238"/>
      <c r="C30" s="307"/>
    </row>
    <row r="31" spans="2:13" x14ac:dyDescent="0.3">
      <c r="B31" s="238"/>
      <c r="C31" s="307"/>
    </row>
    <row r="32" spans="2:13" x14ac:dyDescent="0.3">
      <c r="B32" s="238"/>
      <c r="C32" s="307"/>
    </row>
    <row r="33" spans="2:3" x14ac:dyDescent="0.3">
      <c r="B33" s="238"/>
      <c r="C33" s="79"/>
    </row>
  </sheetData>
  <sortState xmlns:xlrd2="http://schemas.microsoft.com/office/spreadsheetml/2017/richdata2" ref="B9:J11">
    <sortCondition descending="1" ref="J9:J11"/>
  </sortState>
  <mergeCells count="21">
    <mergeCell ref="I3:P3"/>
    <mergeCell ref="B18:M18"/>
    <mergeCell ref="D19:E19"/>
    <mergeCell ref="G19:I19"/>
    <mergeCell ref="K19:M19"/>
    <mergeCell ref="B20:M20"/>
    <mergeCell ref="B23:C23"/>
    <mergeCell ref="K7:L8"/>
    <mergeCell ref="B3:H3"/>
    <mergeCell ref="B5:J5"/>
    <mergeCell ref="D17:E17"/>
    <mergeCell ref="G17:I17"/>
    <mergeCell ref="K17:M17"/>
    <mergeCell ref="D21:E21"/>
    <mergeCell ref="G21:I21"/>
    <mergeCell ref="K21:M21"/>
    <mergeCell ref="C12:L12"/>
    <mergeCell ref="D15:E15"/>
    <mergeCell ref="G15:I15"/>
    <mergeCell ref="K15:M15"/>
    <mergeCell ref="B16:M16"/>
  </mergeCells>
  <pageMargins left="0.25" right="0.25" top="0.75" bottom="0.75" header="0.3" footer="0.3"/>
  <pageSetup paperSize="9" scale="97" orientation="landscape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T31"/>
  <sheetViews>
    <sheetView topLeftCell="A4" zoomScale="80" zoomScaleNormal="80" workbookViewId="0">
      <selection activeCell="O21" sqref="O21"/>
    </sheetView>
  </sheetViews>
  <sheetFormatPr defaultColWidth="9.1796875" defaultRowHeight="14" x14ac:dyDescent="0.3"/>
  <cols>
    <col min="1" max="1" width="3.81640625" style="13" customWidth="1"/>
    <col min="2" max="2" width="22.26953125" style="28" customWidth="1"/>
    <col min="3" max="3" width="7.54296875" style="13" customWidth="1"/>
    <col min="4" max="4" width="8.81640625" style="13" customWidth="1"/>
    <col min="5" max="5" width="9.1796875" style="13"/>
    <col min="6" max="8" width="6.26953125" style="13" customWidth="1"/>
    <col min="9" max="9" width="7.26953125" style="13" customWidth="1"/>
    <col min="10" max="12" width="5.54296875" style="13" customWidth="1"/>
    <col min="13" max="13" width="7.26953125" style="13" customWidth="1"/>
    <col min="14" max="16" width="9.1796875" style="13"/>
    <col min="17" max="17" width="3.453125" style="13" customWidth="1"/>
    <col min="18" max="16384" width="9.1796875" style="13"/>
  </cols>
  <sheetData>
    <row r="2" spans="2:20" ht="14.5" thickBot="1" x14ac:dyDescent="0.35"/>
    <row r="3" spans="2:20" ht="31.5" customHeight="1" thickBot="1" x14ac:dyDescent="0.35">
      <c r="B3" s="415" t="s">
        <v>100</v>
      </c>
      <c r="C3" s="416"/>
      <c r="D3" s="416"/>
      <c r="E3" s="416"/>
      <c r="F3" s="416"/>
      <c r="G3" s="416"/>
      <c r="H3" s="417"/>
      <c r="M3" s="421" t="s">
        <v>101</v>
      </c>
      <c r="N3" s="416"/>
      <c r="O3" s="416"/>
      <c r="P3" s="416"/>
      <c r="Q3" s="416"/>
      <c r="R3" s="416"/>
      <c r="S3" s="416"/>
      <c r="T3" s="417"/>
    </row>
    <row r="4" spans="2:20" ht="14.5" thickBot="1" x14ac:dyDescent="0.35">
      <c r="B4" s="29"/>
      <c r="C4" s="318"/>
      <c r="D4" s="29"/>
      <c r="E4" s="8"/>
      <c r="F4" s="128"/>
      <c r="G4" s="128"/>
      <c r="H4" s="128"/>
      <c r="I4" s="128"/>
      <c r="J4" s="128"/>
      <c r="K4" s="128"/>
      <c r="L4" s="128"/>
    </row>
    <row r="5" spans="2:20" ht="20.5" thickBot="1" x14ac:dyDescent="0.35">
      <c r="B5" s="418" t="s">
        <v>88</v>
      </c>
      <c r="C5" s="419"/>
      <c r="D5" s="419"/>
      <c r="E5" s="419"/>
      <c r="F5" s="419"/>
      <c r="G5" s="419"/>
      <c r="H5" s="419"/>
      <c r="I5" s="419"/>
      <c r="J5" s="419"/>
      <c r="K5" s="420"/>
    </row>
    <row r="6" spans="2:20" ht="26" x14ac:dyDescent="0.3">
      <c r="B6" s="159" t="s">
        <v>0</v>
      </c>
      <c r="C6" s="219" t="s">
        <v>1</v>
      </c>
      <c r="D6" s="155" t="s">
        <v>40</v>
      </c>
      <c r="E6" s="241" t="s">
        <v>41</v>
      </c>
      <c r="F6" s="178" t="s">
        <v>2</v>
      </c>
      <c r="G6" s="371" t="s">
        <v>3</v>
      </c>
      <c r="H6" s="371" t="s">
        <v>4</v>
      </c>
      <c r="I6" s="372" t="s">
        <v>16</v>
      </c>
      <c r="J6" s="373" t="s">
        <v>13</v>
      </c>
      <c r="K6" s="374" t="s">
        <v>14</v>
      </c>
      <c r="L6" s="371" t="s">
        <v>15</v>
      </c>
      <c r="M6" s="372" t="s">
        <v>16</v>
      </c>
      <c r="N6" s="297" t="s">
        <v>8</v>
      </c>
      <c r="O6" s="63" t="s">
        <v>34</v>
      </c>
      <c r="P6" s="298" t="s">
        <v>24</v>
      </c>
    </row>
    <row r="7" spans="2:20" ht="18" x14ac:dyDescent="0.3">
      <c r="B7" s="395" t="s">
        <v>104</v>
      </c>
      <c r="C7" s="221">
        <v>2466</v>
      </c>
      <c r="D7" s="527" t="s">
        <v>10</v>
      </c>
      <c r="E7" s="252" t="s">
        <v>79</v>
      </c>
      <c r="F7" s="180">
        <v>116</v>
      </c>
      <c r="G7" s="180">
        <v>125</v>
      </c>
      <c r="H7" s="180"/>
      <c r="I7" s="74">
        <f>SUM($F7:$H7)</f>
        <v>241</v>
      </c>
      <c r="J7" s="180">
        <v>88</v>
      </c>
      <c r="K7" s="180">
        <v>88</v>
      </c>
      <c r="L7" s="180">
        <v>88</v>
      </c>
      <c r="M7" s="74">
        <f>SUM($J7:$L7)</f>
        <v>264</v>
      </c>
      <c r="N7" s="327">
        <f>$M7+$I7</f>
        <v>505</v>
      </c>
      <c r="O7" s="53" t="str">
        <f t="shared" ref="O7:O9" si="0">IF(N7&gt;564,"Yes","NO")</f>
        <v>NO</v>
      </c>
      <c r="P7" s="12" t="str">
        <f t="shared" ref="P7:P9" si="1">IF(O7="Yes","M","")</f>
        <v/>
      </c>
    </row>
    <row r="8" spans="2:20" ht="18" x14ac:dyDescent="0.3">
      <c r="B8" s="240" t="s">
        <v>115</v>
      </c>
      <c r="C8" s="223">
        <v>909</v>
      </c>
      <c r="D8" s="224" t="s">
        <v>10</v>
      </c>
      <c r="E8" s="253" t="s">
        <v>44</v>
      </c>
      <c r="F8" s="375">
        <v>121</v>
      </c>
      <c r="G8" s="375">
        <v>128</v>
      </c>
      <c r="H8" s="375"/>
      <c r="I8" s="376">
        <f>SUM($F8:$H8)</f>
        <v>249</v>
      </c>
      <c r="J8" s="375">
        <v>114</v>
      </c>
      <c r="K8" s="375">
        <v>135</v>
      </c>
      <c r="L8" s="377"/>
      <c r="M8" s="376">
        <f>SUM($J8:$L8)</f>
        <v>249</v>
      </c>
      <c r="N8" s="378">
        <f>$M8+$I8</f>
        <v>498</v>
      </c>
      <c r="O8" s="53"/>
      <c r="P8" s="12"/>
    </row>
    <row r="9" spans="2:20" ht="18.5" thickBot="1" x14ac:dyDescent="0.35">
      <c r="B9" s="250" t="s">
        <v>103</v>
      </c>
      <c r="C9" s="222">
        <v>309</v>
      </c>
      <c r="D9" s="251" t="s">
        <v>10</v>
      </c>
      <c r="E9" s="254" t="s">
        <v>79</v>
      </c>
      <c r="F9" s="187">
        <v>106</v>
      </c>
      <c r="G9" s="187">
        <v>110</v>
      </c>
      <c r="H9" s="187"/>
      <c r="I9" s="75">
        <f>SUM($F9:$H9)</f>
        <v>216</v>
      </c>
      <c r="J9" s="187">
        <v>77</v>
      </c>
      <c r="K9" s="187">
        <v>91</v>
      </c>
      <c r="L9" s="379">
        <v>86</v>
      </c>
      <c r="M9" s="75">
        <f>SUM($J9:$L9)</f>
        <v>254</v>
      </c>
      <c r="N9" s="328">
        <f>$M9+$I9</f>
        <v>470</v>
      </c>
      <c r="O9" s="53" t="str">
        <f t="shared" si="0"/>
        <v>NO</v>
      </c>
      <c r="P9" s="12" t="str">
        <f t="shared" si="1"/>
        <v/>
      </c>
    </row>
    <row r="10" spans="2:20" ht="18.5" thickBot="1" x14ac:dyDescent="0.35">
      <c r="B10" s="392" t="s">
        <v>94</v>
      </c>
      <c r="C10" s="220">
        <v>1041</v>
      </c>
      <c r="D10" s="42" t="s">
        <v>12</v>
      </c>
      <c r="E10" s="243" t="s">
        <v>83</v>
      </c>
      <c r="F10" s="171">
        <v>90</v>
      </c>
      <c r="G10" s="171">
        <v>117</v>
      </c>
      <c r="H10" s="171"/>
      <c r="I10" s="41">
        <f>SUM($F10:$H10)</f>
        <v>207</v>
      </c>
      <c r="J10" s="171">
        <v>103</v>
      </c>
      <c r="K10" s="171">
        <v>112</v>
      </c>
      <c r="L10" s="171"/>
      <c r="M10" s="41">
        <f>SUM($J10:$L10)</f>
        <v>215</v>
      </c>
      <c r="N10" s="311">
        <f>$M10+$I10</f>
        <v>422</v>
      </c>
      <c r="O10" s="52" t="str">
        <f t="shared" ref="O10" si="2">IF(N10&gt;509,"Yes","NO")</f>
        <v>NO</v>
      </c>
      <c r="P10" s="25"/>
    </row>
    <row r="11" spans="2:20" ht="27.75" customHeight="1" thickBot="1" x14ac:dyDescent="0.35">
      <c r="B11" s="329" t="s">
        <v>27</v>
      </c>
      <c r="C11" s="474" t="s">
        <v>30</v>
      </c>
      <c r="D11" s="475"/>
      <c r="E11" s="475"/>
      <c r="F11" s="453"/>
      <c r="G11" s="453"/>
      <c r="H11" s="453"/>
      <c r="I11" s="453"/>
      <c r="J11" s="453"/>
      <c r="K11" s="453"/>
      <c r="L11" s="453"/>
      <c r="M11" s="454"/>
    </row>
    <row r="12" spans="2:20" x14ac:dyDescent="0.3">
      <c r="C12" s="330"/>
      <c r="E12" s="13">
        <f>COUNTA(E7:E10)</f>
        <v>4</v>
      </c>
    </row>
    <row r="13" spans="2:20" x14ac:dyDescent="0.3">
      <c r="B13" s="239"/>
      <c r="C13" s="95"/>
      <c r="D13" s="445"/>
      <c r="E13" s="445"/>
      <c r="F13" s="239"/>
      <c r="G13" s="445"/>
      <c r="H13" s="445"/>
      <c r="I13" s="445"/>
      <c r="J13" s="239"/>
      <c r="K13" s="445"/>
      <c r="L13" s="445"/>
      <c r="M13" s="445"/>
    </row>
    <row r="14" spans="2:20" ht="5.25" customHeight="1" x14ac:dyDescent="0.3">
      <c r="B14" s="445"/>
      <c r="C14" s="445"/>
      <c r="D14" s="445"/>
      <c r="E14" s="445"/>
      <c r="F14" s="445"/>
      <c r="G14" s="445"/>
      <c r="H14" s="445"/>
      <c r="I14" s="445"/>
      <c r="J14" s="445"/>
      <c r="K14" s="445"/>
      <c r="L14" s="445"/>
      <c r="M14" s="445"/>
    </row>
    <row r="15" spans="2:20" x14ac:dyDescent="0.3">
      <c r="B15" s="239"/>
      <c r="C15" s="95"/>
      <c r="D15" s="445"/>
      <c r="E15" s="445"/>
      <c r="F15" s="239"/>
      <c r="G15" s="445"/>
      <c r="H15" s="445"/>
      <c r="I15" s="445"/>
      <c r="J15" s="239"/>
      <c r="K15" s="445"/>
      <c r="L15" s="445"/>
      <c r="M15" s="445"/>
    </row>
    <row r="16" spans="2:20" ht="7.5" customHeight="1" x14ac:dyDescent="0.3">
      <c r="B16" s="445"/>
      <c r="C16" s="445"/>
      <c r="D16" s="445"/>
      <c r="E16" s="445"/>
      <c r="F16" s="445"/>
      <c r="G16" s="445"/>
      <c r="H16" s="445"/>
      <c r="I16" s="445"/>
      <c r="J16" s="445"/>
      <c r="K16" s="445"/>
      <c r="L16" s="445"/>
      <c r="M16" s="445"/>
    </row>
    <row r="17" spans="2:13" x14ac:dyDescent="0.3">
      <c r="B17" s="239"/>
      <c r="C17" s="95"/>
      <c r="D17" s="445"/>
      <c r="E17" s="445"/>
      <c r="F17" s="239"/>
      <c r="G17" s="445"/>
      <c r="H17" s="445"/>
      <c r="I17" s="445"/>
      <c r="J17" s="239"/>
      <c r="K17" s="445"/>
      <c r="L17" s="445"/>
      <c r="M17" s="445"/>
    </row>
    <row r="18" spans="2:13" ht="8.25" customHeight="1" x14ac:dyDescent="0.3">
      <c r="B18" s="445"/>
      <c r="C18" s="445"/>
      <c r="D18" s="445"/>
      <c r="E18" s="445"/>
      <c r="F18" s="445"/>
      <c r="G18" s="445"/>
      <c r="H18" s="445"/>
      <c r="I18" s="445"/>
      <c r="J18" s="445"/>
      <c r="K18" s="445"/>
      <c r="L18" s="445"/>
      <c r="M18" s="445"/>
    </row>
    <row r="19" spans="2:13" x14ac:dyDescent="0.3">
      <c r="B19" s="239"/>
      <c r="C19" s="95"/>
      <c r="D19" s="445"/>
      <c r="E19" s="445"/>
      <c r="F19" s="239"/>
      <c r="G19" s="445"/>
      <c r="H19" s="445"/>
      <c r="I19" s="445"/>
      <c r="J19" s="239"/>
      <c r="K19" s="445"/>
      <c r="L19" s="445"/>
      <c r="M19" s="445"/>
    </row>
    <row r="20" spans="2:13" x14ac:dyDescent="0.3">
      <c r="B20" s="289"/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</row>
    <row r="21" spans="2:13" x14ac:dyDescent="0.3">
      <c r="B21" s="444"/>
      <c r="C21" s="444"/>
      <c r="D21" s="288"/>
      <c r="E21" s="288"/>
      <c r="F21" s="288"/>
      <c r="G21" s="288"/>
      <c r="H21" s="288"/>
      <c r="I21" s="288"/>
      <c r="J21" s="288"/>
      <c r="K21" s="288"/>
      <c r="L21" s="288"/>
      <c r="M21" s="288"/>
    </row>
    <row r="22" spans="2:13" x14ac:dyDescent="0.3">
      <c r="B22" s="238"/>
      <c r="C22" s="307"/>
      <c r="D22" s="288"/>
      <c r="E22" s="288"/>
      <c r="F22" s="288"/>
      <c r="G22" s="288"/>
      <c r="H22" s="288"/>
      <c r="I22" s="288"/>
      <c r="J22" s="288"/>
      <c r="K22" s="288"/>
      <c r="L22" s="288"/>
      <c r="M22" s="288"/>
    </row>
    <row r="23" spans="2:13" x14ac:dyDescent="0.3">
      <c r="B23" s="238"/>
      <c r="C23" s="307"/>
      <c r="D23" s="288"/>
      <c r="E23" s="288"/>
      <c r="F23" s="288"/>
      <c r="G23" s="288"/>
      <c r="H23" s="288"/>
      <c r="I23" s="288"/>
      <c r="J23" s="288"/>
      <c r="K23" s="288"/>
      <c r="L23" s="288"/>
      <c r="M23" s="288"/>
    </row>
    <row r="24" spans="2:13" x14ac:dyDescent="0.3">
      <c r="B24" s="238"/>
      <c r="C24" s="307"/>
      <c r="D24" s="288"/>
      <c r="E24" s="288"/>
      <c r="F24" s="288"/>
      <c r="G24" s="288"/>
      <c r="H24" s="288"/>
      <c r="I24" s="288"/>
      <c r="J24" s="288"/>
      <c r="K24" s="288"/>
      <c r="L24" s="288"/>
      <c r="M24" s="288"/>
    </row>
    <row r="25" spans="2:13" x14ac:dyDescent="0.3">
      <c r="B25" s="238"/>
      <c r="C25" s="307"/>
      <c r="D25" s="288"/>
      <c r="E25" s="288"/>
      <c r="F25" s="288"/>
      <c r="G25" s="288"/>
      <c r="H25" s="288"/>
      <c r="I25" s="288"/>
      <c r="J25" s="288"/>
      <c r="K25" s="288"/>
      <c r="L25" s="288"/>
      <c r="M25" s="288"/>
    </row>
    <row r="26" spans="2:13" x14ac:dyDescent="0.3">
      <c r="B26" s="238"/>
      <c r="C26" s="307"/>
      <c r="D26" s="288"/>
      <c r="E26" s="288"/>
      <c r="F26" s="288"/>
      <c r="G26" s="288"/>
      <c r="H26" s="288"/>
      <c r="I26" s="288"/>
      <c r="J26" s="288"/>
      <c r="K26" s="288"/>
      <c r="L26" s="288"/>
      <c r="M26" s="288"/>
    </row>
    <row r="27" spans="2:13" x14ac:dyDescent="0.3">
      <c r="B27" s="238"/>
      <c r="C27" s="307"/>
      <c r="D27" s="288"/>
      <c r="E27" s="288"/>
      <c r="F27" s="288"/>
      <c r="G27" s="288"/>
      <c r="H27" s="288"/>
      <c r="I27" s="288"/>
      <c r="J27" s="288"/>
      <c r="K27" s="288"/>
      <c r="L27" s="288"/>
      <c r="M27" s="288"/>
    </row>
    <row r="28" spans="2:13" x14ac:dyDescent="0.3">
      <c r="B28" s="238"/>
      <c r="C28" s="307"/>
      <c r="D28" s="288"/>
      <c r="E28" s="288"/>
      <c r="F28" s="288"/>
      <c r="G28" s="288"/>
      <c r="H28" s="288"/>
      <c r="I28" s="288"/>
      <c r="J28" s="288"/>
      <c r="K28" s="288"/>
      <c r="L28" s="288"/>
      <c r="M28" s="288"/>
    </row>
    <row r="29" spans="2:13" x14ac:dyDescent="0.3">
      <c r="B29" s="238"/>
      <c r="C29" s="307"/>
      <c r="D29" s="288"/>
      <c r="E29" s="288"/>
      <c r="F29" s="288"/>
      <c r="G29" s="288"/>
      <c r="H29" s="288"/>
      <c r="I29" s="288"/>
      <c r="J29" s="288"/>
      <c r="K29" s="288"/>
      <c r="L29" s="288"/>
      <c r="M29" s="288"/>
    </row>
    <row r="30" spans="2:13" x14ac:dyDescent="0.3">
      <c r="B30" s="238"/>
      <c r="C30" s="307"/>
      <c r="D30" s="288"/>
      <c r="E30" s="288"/>
      <c r="F30" s="288"/>
      <c r="G30" s="288"/>
      <c r="H30" s="288"/>
      <c r="I30" s="288"/>
      <c r="J30" s="288"/>
      <c r="K30" s="288"/>
      <c r="L30" s="288"/>
      <c r="M30" s="288"/>
    </row>
    <row r="31" spans="2:13" x14ac:dyDescent="0.3">
      <c r="B31" s="238"/>
      <c r="C31" s="79"/>
      <c r="D31" s="288"/>
      <c r="E31" s="288"/>
      <c r="F31" s="288"/>
      <c r="G31" s="288"/>
      <c r="H31" s="288"/>
      <c r="I31" s="288"/>
      <c r="J31" s="288"/>
      <c r="K31" s="288"/>
      <c r="L31" s="288"/>
      <c r="M31" s="288"/>
    </row>
  </sheetData>
  <sortState xmlns:xlrd2="http://schemas.microsoft.com/office/spreadsheetml/2017/richdata2" ref="B7:N9">
    <sortCondition descending="1" ref="N7:N9"/>
  </sortState>
  <mergeCells count="20">
    <mergeCell ref="C11:M11"/>
    <mergeCell ref="B3:H3"/>
    <mergeCell ref="M3:T3"/>
    <mergeCell ref="B5:K5"/>
    <mergeCell ref="D13:E13"/>
    <mergeCell ref="G13:I13"/>
    <mergeCell ref="K13:M13"/>
    <mergeCell ref="B14:M14"/>
    <mergeCell ref="D15:E15"/>
    <mergeCell ref="G15:I15"/>
    <mergeCell ref="K15:M15"/>
    <mergeCell ref="B21:C21"/>
    <mergeCell ref="D19:E19"/>
    <mergeCell ref="G19:I19"/>
    <mergeCell ref="K19:M19"/>
    <mergeCell ref="B16:M16"/>
    <mergeCell ref="D17:E17"/>
    <mergeCell ref="G17:I17"/>
    <mergeCell ref="K17:M17"/>
    <mergeCell ref="B18:M18"/>
  </mergeCells>
  <pageMargins left="0.23622047244094491" right="0.23622047244094491" top="0.74803149606299213" bottom="0.74803149606299213" header="0.31496062992125984" footer="0.31496062992125984"/>
  <pageSetup paperSize="9" scale="87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1"/>
  <sheetViews>
    <sheetView zoomScale="90" zoomScaleNormal="90" workbookViewId="0">
      <selection activeCell="C15" sqref="C15:M15"/>
    </sheetView>
  </sheetViews>
  <sheetFormatPr defaultColWidth="9.1796875" defaultRowHeight="18" x14ac:dyDescent="0.4"/>
  <cols>
    <col min="1" max="1" width="3.54296875" style="13" customWidth="1"/>
    <col min="2" max="2" width="26.1796875" style="28" customWidth="1"/>
    <col min="3" max="3" width="6.7265625" style="49" customWidth="1"/>
    <col min="4" max="4" width="7.26953125" style="13" customWidth="1"/>
    <col min="5" max="5" width="9.1796875" style="13"/>
    <col min="6" max="8" width="6.7265625" style="13" customWidth="1"/>
    <col min="9" max="9" width="9.1796875" style="13"/>
    <col min="10" max="12" width="6.54296875" style="13" customWidth="1"/>
    <col min="13" max="13" width="8.54296875" style="48" customWidth="1"/>
    <col min="14" max="14" width="2.54296875" style="48" customWidth="1"/>
    <col min="15" max="15" width="3.26953125" style="13" customWidth="1"/>
    <col min="16" max="16" width="4" style="13" customWidth="1"/>
    <col min="17" max="17" width="9" style="13" customWidth="1"/>
    <col min="18" max="18" width="8.26953125" style="13" customWidth="1"/>
    <col min="19" max="16384" width="9.1796875" style="13"/>
  </cols>
  <sheetData>
    <row r="1" spans="1:17" ht="16" thickBot="1" x14ac:dyDescent="0.35">
      <c r="M1" s="128"/>
      <c r="N1" s="84"/>
      <c r="O1" s="128"/>
      <c r="P1" s="128"/>
    </row>
    <row r="2" spans="1:17" ht="27.75" customHeight="1" thickBot="1" x14ac:dyDescent="0.35">
      <c r="B2" s="415" t="s">
        <v>100</v>
      </c>
      <c r="C2" s="416"/>
      <c r="D2" s="416"/>
      <c r="E2" s="416"/>
      <c r="F2" s="416"/>
      <c r="G2" s="416"/>
      <c r="H2" s="417"/>
      <c r="I2" s="421" t="s">
        <v>101</v>
      </c>
      <c r="J2" s="416"/>
      <c r="K2" s="416"/>
      <c r="L2" s="416"/>
      <c r="M2" s="416"/>
      <c r="N2" s="416"/>
      <c r="O2" s="416"/>
      <c r="P2" s="417"/>
    </row>
    <row r="3" spans="1:17" ht="27.75" customHeight="1" thickBot="1" x14ac:dyDescent="0.35"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09"/>
      <c r="N3" s="109"/>
      <c r="O3" s="109"/>
      <c r="P3" s="109"/>
    </row>
    <row r="4" spans="1:17" ht="30.75" customHeight="1" thickBot="1" x14ac:dyDescent="0.35">
      <c r="B4" s="418" t="s">
        <v>85</v>
      </c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20"/>
    </row>
    <row r="5" spans="1:17" ht="11.25" customHeight="1" thickBot="1" x14ac:dyDescent="0.45">
      <c r="C5" s="50"/>
      <c r="D5" s="28"/>
      <c r="E5" s="16"/>
    </row>
    <row r="6" spans="1:17" ht="36.5" thickBot="1" x14ac:dyDescent="0.35">
      <c r="A6" s="14"/>
      <c r="B6" s="142" t="s">
        <v>0</v>
      </c>
      <c r="C6" s="143" t="s">
        <v>1</v>
      </c>
      <c r="D6" s="55" t="s">
        <v>40</v>
      </c>
      <c r="E6" s="256" t="s">
        <v>41</v>
      </c>
      <c r="F6" s="144" t="s">
        <v>2</v>
      </c>
      <c r="G6" s="145" t="s">
        <v>3</v>
      </c>
      <c r="H6" s="207" t="s">
        <v>33</v>
      </c>
      <c r="I6" s="208" t="s">
        <v>16</v>
      </c>
      <c r="J6" s="209" t="s">
        <v>13</v>
      </c>
      <c r="K6" s="210" t="s">
        <v>14</v>
      </c>
      <c r="L6" s="211" t="s">
        <v>15</v>
      </c>
      <c r="M6" s="212" t="s">
        <v>16</v>
      </c>
      <c r="N6" s="430" t="s">
        <v>8</v>
      </c>
      <c r="O6" s="431"/>
      <c r="P6" s="432"/>
    </row>
    <row r="7" spans="1:17" ht="18.5" thickBot="1" x14ac:dyDescent="0.35">
      <c r="B7" s="484" t="s">
        <v>113</v>
      </c>
      <c r="C7" s="269">
        <v>1942</v>
      </c>
      <c r="D7" s="60" t="s">
        <v>11</v>
      </c>
      <c r="E7" s="263" t="s">
        <v>110</v>
      </c>
      <c r="F7" s="137">
        <v>133</v>
      </c>
      <c r="G7" s="137">
        <v>142</v>
      </c>
      <c r="H7" s="188"/>
      <c r="I7" s="43">
        <f t="shared" ref="I7" si="0">SUM($F7:$H7)</f>
        <v>275</v>
      </c>
      <c r="J7" s="188">
        <v>93</v>
      </c>
      <c r="K7" s="188">
        <v>94</v>
      </c>
      <c r="L7" s="188">
        <v>96</v>
      </c>
      <c r="M7" s="213">
        <f t="shared" ref="M7" si="1">SUM($J7:$L7)</f>
        <v>283</v>
      </c>
      <c r="N7" s="436">
        <f t="shared" ref="N7" si="2">$M7+$I7</f>
        <v>558</v>
      </c>
      <c r="O7" s="437"/>
      <c r="P7" s="438"/>
    </row>
    <row r="8" spans="1:17" ht="18.5" thickBot="1" x14ac:dyDescent="0.35">
      <c r="B8" s="485" t="s">
        <v>105</v>
      </c>
      <c r="C8" s="271">
        <v>1858</v>
      </c>
      <c r="D8" s="141" t="s">
        <v>11</v>
      </c>
      <c r="E8" s="264" t="s">
        <v>79</v>
      </c>
      <c r="F8" s="138">
        <v>121</v>
      </c>
      <c r="G8" s="138">
        <v>122</v>
      </c>
      <c r="H8" s="214"/>
      <c r="I8" s="141">
        <f>SUM($F8:$H8)</f>
        <v>243</v>
      </c>
      <c r="J8" s="214">
        <v>92</v>
      </c>
      <c r="K8" s="214">
        <v>89</v>
      </c>
      <c r="L8" s="214">
        <v>87</v>
      </c>
      <c r="M8" s="215">
        <f>SUM($J8:$L8)</f>
        <v>268</v>
      </c>
      <c r="N8" s="433">
        <f>$M8+$I8</f>
        <v>511</v>
      </c>
      <c r="O8" s="434"/>
      <c r="P8" s="435"/>
    </row>
    <row r="9" spans="1:17" x14ac:dyDescent="0.3">
      <c r="B9" s="486" t="s">
        <v>72</v>
      </c>
      <c r="C9" s="272">
        <v>1791</v>
      </c>
      <c r="D9" s="140" t="s">
        <v>12</v>
      </c>
      <c r="E9" s="265" t="s">
        <v>42</v>
      </c>
      <c r="F9" s="39">
        <v>122</v>
      </c>
      <c r="G9" s="39">
        <v>122</v>
      </c>
      <c r="H9" s="181"/>
      <c r="I9" s="140">
        <f>SUM($F9:$H9)</f>
        <v>244</v>
      </c>
      <c r="J9" s="181">
        <v>70</v>
      </c>
      <c r="K9" s="181">
        <v>84</v>
      </c>
      <c r="L9" s="181">
        <v>87</v>
      </c>
      <c r="M9" s="216">
        <f>SUM($J9:$L9)</f>
        <v>241</v>
      </c>
      <c r="N9" s="439">
        <f>$M9+$I9</f>
        <v>485</v>
      </c>
      <c r="O9" s="440"/>
      <c r="P9" s="441"/>
    </row>
    <row r="10" spans="1:17" ht="18.5" thickBot="1" x14ac:dyDescent="0.35">
      <c r="B10" s="486" t="s">
        <v>78</v>
      </c>
      <c r="C10" s="272">
        <v>1143</v>
      </c>
      <c r="D10" s="140" t="s">
        <v>12</v>
      </c>
      <c r="E10" s="265" t="s">
        <v>44</v>
      </c>
      <c r="F10" s="39">
        <v>109</v>
      </c>
      <c r="G10" s="39">
        <v>115</v>
      </c>
      <c r="H10" s="181"/>
      <c r="I10" s="140">
        <f>SUM($F10:$H10)</f>
        <v>224</v>
      </c>
      <c r="J10" s="181">
        <v>133</v>
      </c>
      <c r="K10" s="181">
        <v>129</v>
      </c>
      <c r="L10" s="181"/>
      <c r="M10" s="216">
        <f>SUM($J10:$L10)</f>
        <v>262</v>
      </c>
      <c r="N10" s="439">
        <f>$M10+$I10</f>
        <v>486</v>
      </c>
      <c r="O10" s="440"/>
      <c r="P10" s="441"/>
    </row>
    <row r="11" spans="1:17" ht="23" thickBot="1" x14ac:dyDescent="0.35">
      <c r="B11" s="200" t="s">
        <v>27</v>
      </c>
      <c r="C11" s="422" t="s">
        <v>30</v>
      </c>
      <c r="D11" s="423"/>
      <c r="E11" s="423"/>
      <c r="F11" s="423"/>
      <c r="G11" s="423"/>
      <c r="H11" s="423"/>
      <c r="I11" s="423"/>
      <c r="J11" s="423"/>
      <c r="K11" s="423"/>
      <c r="L11" s="423"/>
      <c r="M11" s="423"/>
      <c r="N11" s="424"/>
      <c r="O11" s="15"/>
      <c r="P11" s="15"/>
    </row>
    <row r="12" spans="1:17" x14ac:dyDescent="0.4">
      <c r="C12" s="54"/>
      <c r="E12" s="69"/>
      <c r="O12" s="429"/>
      <c r="P12" s="429"/>
      <c r="Q12" s="429"/>
    </row>
    <row r="13" spans="1:17" s="59" customFormat="1" ht="21" customHeight="1" x14ac:dyDescent="0.35">
      <c r="B13" s="231"/>
      <c r="C13" s="231"/>
      <c r="D13" s="410"/>
      <c r="E13" s="410"/>
      <c r="F13" s="231"/>
      <c r="G13" s="410"/>
      <c r="H13" s="410"/>
      <c r="I13" s="410"/>
      <c r="J13" s="231"/>
      <c r="K13" s="410"/>
      <c r="L13" s="410"/>
      <c r="M13" s="410"/>
      <c r="N13" s="118"/>
      <c r="O13" s="228"/>
      <c r="P13" s="427"/>
      <c r="Q13" s="427"/>
    </row>
    <row r="14" spans="1:17" s="59" customFormat="1" ht="12" customHeight="1" x14ac:dyDescent="0.35">
      <c r="B14" s="410"/>
      <c r="C14" s="410"/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118"/>
      <c r="O14" s="427"/>
      <c r="P14" s="427"/>
      <c r="Q14" s="427"/>
    </row>
    <row r="15" spans="1:17" s="59" customFormat="1" ht="21" customHeight="1" x14ac:dyDescent="0.35">
      <c r="B15" s="231"/>
      <c r="C15" s="428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118"/>
      <c r="O15" s="228"/>
      <c r="P15" s="427"/>
      <c r="Q15" s="427"/>
    </row>
    <row r="16" spans="1:17" s="59" customFormat="1" ht="12.75" customHeight="1" x14ac:dyDescent="0.35">
      <c r="B16" s="410"/>
      <c r="C16" s="410"/>
      <c r="D16" s="410"/>
      <c r="E16" s="410"/>
      <c r="F16" s="410"/>
      <c r="G16" s="410"/>
      <c r="H16" s="410"/>
      <c r="I16" s="410"/>
      <c r="J16" s="410"/>
      <c r="K16" s="410"/>
      <c r="L16" s="410"/>
      <c r="M16" s="410"/>
      <c r="N16" s="118"/>
      <c r="O16" s="427"/>
      <c r="P16" s="427"/>
      <c r="Q16" s="427"/>
    </row>
    <row r="17" spans="2:17" s="59" customFormat="1" ht="21" customHeight="1" x14ac:dyDescent="0.35">
      <c r="B17" s="231"/>
      <c r="C17" s="428"/>
      <c r="D17" s="428"/>
      <c r="E17" s="428"/>
      <c r="F17" s="428"/>
      <c r="G17" s="428"/>
      <c r="H17" s="428"/>
      <c r="I17" s="428"/>
      <c r="J17" s="428"/>
      <c r="K17" s="428"/>
      <c r="L17" s="428"/>
      <c r="M17" s="428"/>
      <c r="N17" s="118"/>
      <c r="O17" s="228"/>
      <c r="P17" s="427"/>
      <c r="Q17" s="427"/>
    </row>
    <row r="18" spans="2:17" s="59" customFormat="1" ht="9" customHeight="1" x14ac:dyDescent="0.35">
      <c r="B18" s="410"/>
      <c r="C18" s="410"/>
      <c r="D18" s="410"/>
      <c r="E18" s="410"/>
      <c r="F18" s="410"/>
      <c r="G18" s="410"/>
      <c r="H18" s="410"/>
      <c r="I18" s="410"/>
      <c r="J18" s="410"/>
      <c r="K18" s="410"/>
      <c r="L18" s="410"/>
      <c r="M18" s="410"/>
      <c r="N18" s="118"/>
      <c r="O18" s="427"/>
      <c r="P18" s="427"/>
      <c r="Q18" s="427"/>
    </row>
    <row r="19" spans="2:17" s="59" customFormat="1" ht="21" customHeight="1" x14ac:dyDescent="0.35">
      <c r="B19" s="231"/>
      <c r="C19" s="231"/>
      <c r="D19" s="410"/>
      <c r="E19" s="410"/>
      <c r="F19" s="410"/>
      <c r="G19" s="410"/>
      <c r="H19" s="410"/>
      <c r="I19" s="410"/>
      <c r="J19" s="231"/>
      <c r="K19" s="410"/>
      <c r="L19" s="410"/>
      <c r="M19" s="410"/>
      <c r="N19" s="118"/>
      <c r="O19" s="228"/>
      <c r="P19" s="427"/>
      <c r="Q19" s="427"/>
    </row>
    <row r="20" spans="2:17" x14ac:dyDescent="0.4">
      <c r="B20" s="119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1"/>
      <c r="N20" s="121"/>
      <c r="O20" s="120"/>
      <c r="P20" s="120"/>
      <c r="Q20" s="120"/>
    </row>
    <row r="21" spans="2:17" x14ac:dyDescent="0.4">
      <c r="B21" s="414"/>
      <c r="C21" s="414"/>
      <c r="D21" s="120"/>
      <c r="E21" s="120"/>
      <c r="F21" s="120"/>
      <c r="G21" s="120"/>
      <c r="H21" s="120"/>
      <c r="I21" s="120"/>
      <c r="J21" s="120"/>
      <c r="K21" s="120"/>
      <c r="L21" s="120"/>
      <c r="M21" s="121"/>
      <c r="N21" s="121"/>
      <c r="O21" s="120"/>
      <c r="P21" s="120"/>
      <c r="Q21" s="120"/>
    </row>
    <row r="22" spans="2:17" x14ac:dyDescent="0.4">
      <c r="B22" s="230"/>
      <c r="C22" s="274"/>
      <c r="D22" s="120"/>
      <c r="E22" s="120"/>
      <c r="F22" s="120"/>
      <c r="G22" s="120"/>
      <c r="H22" s="120"/>
      <c r="I22" s="120"/>
      <c r="J22" s="120"/>
      <c r="K22" s="120"/>
      <c r="L22" s="120"/>
      <c r="M22" s="121"/>
      <c r="N22" s="121"/>
      <c r="O22" s="120"/>
      <c r="P22" s="120"/>
      <c r="Q22" s="120"/>
    </row>
    <row r="23" spans="2:17" x14ac:dyDescent="0.4">
      <c r="B23" s="230"/>
      <c r="C23" s="274"/>
      <c r="D23" s="120"/>
      <c r="E23" s="120"/>
      <c r="F23" s="120"/>
      <c r="G23" s="120"/>
      <c r="H23" s="120"/>
      <c r="I23" s="120"/>
      <c r="J23" s="120"/>
      <c r="K23" s="120"/>
      <c r="L23" s="120"/>
      <c r="M23" s="121"/>
      <c r="N23" s="121"/>
      <c r="O23" s="120"/>
      <c r="P23" s="120"/>
      <c r="Q23" s="120"/>
    </row>
    <row r="24" spans="2:17" x14ac:dyDescent="0.4">
      <c r="B24" s="230"/>
      <c r="C24" s="274"/>
      <c r="D24" s="120"/>
      <c r="E24" s="120"/>
      <c r="F24" s="120"/>
      <c r="G24" s="120"/>
      <c r="H24" s="120"/>
      <c r="I24" s="120"/>
      <c r="J24" s="120"/>
      <c r="K24" s="120"/>
      <c r="L24" s="120"/>
      <c r="M24" s="121"/>
      <c r="N24" s="121"/>
      <c r="O24" s="120"/>
      <c r="P24" s="120"/>
      <c r="Q24" s="120"/>
    </row>
    <row r="25" spans="2:17" x14ac:dyDescent="0.4">
      <c r="B25" s="230"/>
      <c r="C25" s="274"/>
      <c r="D25" s="120"/>
      <c r="E25" s="120"/>
      <c r="F25" s="120"/>
      <c r="G25" s="120"/>
      <c r="H25" s="120"/>
      <c r="I25" s="120"/>
      <c r="J25" s="120"/>
      <c r="K25" s="120"/>
      <c r="L25" s="120"/>
      <c r="M25" s="121"/>
      <c r="N25" s="121"/>
      <c r="O25" s="120"/>
      <c r="P25" s="120"/>
      <c r="Q25" s="120"/>
    </row>
    <row r="26" spans="2:17" x14ac:dyDescent="0.4">
      <c r="B26" s="230"/>
      <c r="C26" s="274"/>
      <c r="D26" s="120"/>
      <c r="E26" s="120"/>
      <c r="F26" s="120"/>
      <c r="G26" s="120"/>
      <c r="H26" s="120"/>
      <c r="I26" s="120"/>
      <c r="J26" s="120"/>
      <c r="K26" s="120"/>
      <c r="L26" s="120"/>
      <c r="M26" s="121"/>
      <c r="N26" s="121"/>
      <c r="O26" s="120"/>
      <c r="P26" s="120"/>
      <c r="Q26" s="120"/>
    </row>
    <row r="27" spans="2:17" x14ac:dyDescent="0.4">
      <c r="B27" s="230"/>
      <c r="C27" s="274"/>
      <c r="D27" s="120"/>
      <c r="E27" s="120"/>
      <c r="F27" s="120"/>
      <c r="G27" s="120"/>
      <c r="H27" s="120"/>
      <c r="I27" s="120"/>
      <c r="J27" s="120"/>
      <c r="K27" s="120"/>
      <c r="L27" s="120"/>
      <c r="M27" s="121"/>
      <c r="N27" s="121"/>
      <c r="O27" s="120"/>
      <c r="P27" s="120"/>
      <c r="Q27" s="120"/>
    </row>
    <row r="28" spans="2:17" x14ac:dyDescent="0.4">
      <c r="B28" s="230"/>
      <c r="C28" s="274"/>
      <c r="D28" s="120"/>
      <c r="E28" s="120"/>
      <c r="F28" s="120"/>
      <c r="G28" s="120"/>
      <c r="H28" s="120"/>
      <c r="I28" s="120"/>
      <c r="J28" s="120"/>
      <c r="K28" s="120"/>
      <c r="L28" s="120"/>
      <c r="M28" s="121"/>
      <c r="N28" s="121"/>
      <c r="O28" s="120"/>
      <c r="P28" s="120"/>
      <c r="Q28" s="120"/>
    </row>
    <row r="29" spans="2:17" x14ac:dyDescent="0.4">
      <c r="B29" s="230"/>
      <c r="C29" s="274"/>
      <c r="D29" s="120"/>
      <c r="E29" s="120"/>
      <c r="F29" s="120"/>
      <c r="G29" s="120"/>
      <c r="H29" s="120"/>
      <c r="I29" s="120"/>
      <c r="J29" s="120"/>
      <c r="K29" s="120"/>
      <c r="L29" s="120"/>
      <c r="M29" s="121"/>
      <c r="N29" s="121"/>
      <c r="O29" s="120"/>
      <c r="P29" s="120"/>
      <c r="Q29" s="120"/>
    </row>
    <row r="30" spans="2:17" x14ac:dyDescent="0.4">
      <c r="B30" s="230"/>
      <c r="C30" s="122"/>
      <c r="D30" s="120"/>
      <c r="E30" s="120"/>
      <c r="F30" s="120"/>
      <c r="G30" s="120"/>
      <c r="H30" s="120"/>
      <c r="I30" s="120"/>
      <c r="J30" s="120"/>
      <c r="K30" s="120"/>
      <c r="L30" s="120"/>
      <c r="M30" s="121"/>
      <c r="N30" s="121"/>
      <c r="O30" s="120"/>
      <c r="P30" s="120"/>
      <c r="Q30" s="120"/>
    </row>
    <row r="31" spans="2:17" x14ac:dyDescent="0.4">
      <c r="B31" s="119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1"/>
      <c r="N31" s="121"/>
      <c r="O31" s="120"/>
      <c r="P31" s="120"/>
      <c r="Q31" s="120"/>
    </row>
  </sheetData>
  <sortState xmlns:xlrd2="http://schemas.microsoft.com/office/spreadsheetml/2017/richdata2" ref="B7:P9">
    <sortCondition descending="1" ref="N12"/>
  </sortState>
  <mergeCells count="29">
    <mergeCell ref="C11:N11"/>
    <mergeCell ref="N8:P8"/>
    <mergeCell ref="N7:P7"/>
    <mergeCell ref="N9:P9"/>
    <mergeCell ref="N10:P10"/>
    <mergeCell ref="B2:H2"/>
    <mergeCell ref="I2:P2"/>
    <mergeCell ref="B4:P4"/>
    <mergeCell ref="N6:P6"/>
    <mergeCell ref="D13:E13"/>
    <mergeCell ref="G13:I13"/>
    <mergeCell ref="K13:M13"/>
    <mergeCell ref="B14:M14"/>
    <mergeCell ref="O12:Q12"/>
    <mergeCell ref="P13:Q13"/>
    <mergeCell ref="P19:Q19"/>
    <mergeCell ref="O14:Q14"/>
    <mergeCell ref="O16:Q16"/>
    <mergeCell ref="O18:Q18"/>
    <mergeCell ref="B21:C21"/>
    <mergeCell ref="B18:M18"/>
    <mergeCell ref="G19:I19"/>
    <mergeCell ref="K19:M19"/>
    <mergeCell ref="C15:M15"/>
    <mergeCell ref="C17:M17"/>
    <mergeCell ref="D19:F19"/>
    <mergeCell ref="B16:M16"/>
    <mergeCell ref="P15:Q15"/>
    <mergeCell ref="P17:Q17"/>
  </mergeCells>
  <pageMargins left="0.23622047244094491" right="0.23622047244094491" top="0.74803149606299213" bottom="0.74803149606299213" header="0.31496062992125984" footer="0.31496062992125984"/>
  <pageSetup paperSize="9" fitToHeight="0" orientation="landscape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1"/>
  <sheetViews>
    <sheetView zoomScaleNormal="100" workbookViewId="0">
      <selection activeCell="N16" sqref="N16"/>
    </sheetView>
  </sheetViews>
  <sheetFormatPr defaultColWidth="9.1796875" defaultRowHeight="14.5" x14ac:dyDescent="0.35"/>
  <cols>
    <col min="1" max="1" width="3.7265625" style="1" customWidth="1"/>
    <col min="2" max="2" width="24" style="33" customWidth="1"/>
    <col min="3" max="3" width="7" style="1" customWidth="1"/>
    <col min="4" max="4" width="6.54296875" style="1" customWidth="1"/>
    <col min="5" max="5" width="11.7265625" style="1" customWidth="1"/>
    <col min="6" max="9" width="7.54296875" style="1" customWidth="1"/>
    <col min="10" max="10" width="9.1796875" style="46"/>
    <col min="11" max="16384" width="9.1796875" style="1"/>
  </cols>
  <sheetData>
    <row r="1" spans="1:14" ht="23.5" x14ac:dyDescent="0.55000000000000004">
      <c r="B1" s="27"/>
      <c r="C1" s="99"/>
      <c r="D1"/>
      <c r="E1"/>
      <c r="F1"/>
      <c r="G1"/>
      <c r="H1"/>
      <c r="I1"/>
      <c r="J1"/>
      <c r="K1"/>
      <c r="L1"/>
      <c r="M1" s="84"/>
      <c r="N1" s="106"/>
    </row>
    <row r="2" spans="1:14" ht="16" thickBot="1" x14ac:dyDescent="0.4">
      <c r="B2" s="27"/>
      <c r="C2" s="19"/>
      <c r="D2"/>
      <c r="E2"/>
      <c r="F2"/>
      <c r="G2"/>
      <c r="H2"/>
      <c r="I2"/>
      <c r="J2"/>
      <c r="K2"/>
      <c r="L2"/>
      <c r="M2" s="84"/>
      <c r="N2" s="106"/>
    </row>
    <row r="3" spans="1:14" ht="31.5" customHeight="1" thickBot="1" x14ac:dyDescent="0.4">
      <c r="B3" s="415" t="s">
        <v>100</v>
      </c>
      <c r="C3" s="416"/>
      <c r="D3" s="416"/>
      <c r="E3" s="416"/>
      <c r="F3" s="416"/>
      <c r="G3" s="416"/>
      <c r="H3" s="416"/>
      <c r="I3" s="511" t="s">
        <v>101</v>
      </c>
      <c r="J3" s="512"/>
      <c r="K3" s="512"/>
      <c r="L3" s="512"/>
      <c r="M3" s="512"/>
      <c r="N3" s="512"/>
    </row>
    <row r="4" spans="1:14" ht="15" thickBot="1" x14ac:dyDescent="0.4">
      <c r="A4" s="5"/>
      <c r="B4" s="29"/>
      <c r="C4" s="7"/>
      <c r="D4" s="4"/>
      <c r="E4" s="8"/>
      <c r="F4" s="5"/>
      <c r="G4" s="5"/>
      <c r="H4" s="5"/>
      <c r="I4" s="5"/>
      <c r="J4" s="47"/>
      <c r="K4" s="5"/>
      <c r="L4" s="5"/>
    </row>
    <row r="5" spans="1:14" ht="27.75" customHeight="1" x14ac:dyDescent="0.35">
      <c r="A5" s="5"/>
      <c r="B5" s="487" t="s">
        <v>81</v>
      </c>
      <c r="C5" s="488"/>
      <c r="D5" s="488"/>
      <c r="E5" s="488"/>
      <c r="F5" s="488"/>
      <c r="G5" s="488"/>
      <c r="H5" s="488"/>
      <c r="I5" s="488"/>
      <c r="J5" s="488"/>
      <c r="K5" s="488"/>
      <c r="L5" s="489"/>
    </row>
    <row r="6" spans="1:14" ht="26" x14ac:dyDescent="0.35">
      <c r="A6" s="20"/>
      <c r="B6" s="493" t="s">
        <v>0</v>
      </c>
      <c r="C6" s="494" t="s">
        <v>1</v>
      </c>
      <c r="D6" s="495" t="s">
        <v>40</v>
      </c>
      <c r="E6" s="496" t="s">
        <v>41</v>
      </c>
      <c r="F6" s="497" t="s">
        <v>17</v>
      </c>
      <c r="G6" s="497" t="s">
        <v>17</v>
      </c>
      <c r="H6" s="497" t="s">
        <v>18</v>
      </c>
      <c r="I6" s="497" t="s">
        <v>19</v>
      </c>
      <c r="J6" s="498" t="s">
        <v>8</v>
      </c>
      <c r="K6" s="499" t="s">
        <v>34</v>
      </c>
      <c r="L6" s="500" t="s">
        <v>24</v>
      </c>
    </row>
    <row r="7" spans="1:14" ht="18.5" x14ac:dyDescent="0.35">
      <c r="A7" s="128"/>
      <c r="B7" s="501" t="s">
        <v>67</v>
      </c>
      <c r="C7" s="502">
        <v>1383</v>
      </c>
      <c r="D7" s="503" t="s">
        <v>9</v>
      </c>
      <c r="E7" s="504" t="s">
        <v>45</v>
      </c>
      <c r="F7" s="217">
        <v>187</v>
      </c>
      <c r="G7" s="217">
        <v>180</v>
      </c>
      <c r="H7" s="217">
        <v>171</v>
      </c>
      <c r="I7" s="217"/>
      <c r="J7" s="498">
        <f t="shared" ref="J7:J13" si="0">SUM(F7:I7)</f>
        <v>538</v>
      </c>
      <c r="K7" s="505"/>
      <c r="L7" s="505"/>
    </row>
    <row r="8" spans="1:14" ht="18.5" x14ac:dyDescent="0.35">
      <c r="A8" s="92"/>
      <c r="B8" s="501" t="s">
        <v>69</v>
      </c>
      <c r="C8" s="502">
        <v>1281</v>
      </c>
      <c r="D8" s="503" t="s">
        <v>10</v>
      </c>
      <c r="E8" s="506" t="s">
        <v>43</v>
      </c>
      <c r="F8" s="217">
        <v>91</v>
      </c>
      <c r="G8" s="217">
        <v>89</v>
      </c>
      <c r="H8" s="217">
        <v>179</v>
      </c>
      <c r="I8" s="217">
        <v>178</v>
      </c>
      <c r="J8" s="498">
        <f>SUM(F8:I8)</f>
        <v>537</v>
      </c>
      <c r="K8" s="503" t="str">
        <f t="shared" ref="K8" si="1">IF(J8&gt;549,"Yes","NO")</f>
        <v>NO</v>
      </c>
      <c r="L8" s="507"/>
    </row>
    <row r="9" spans="1:14" ht="18.5" x14ac:dyDescent="0.35">
      <c r="A9" s="128"/>
      <c r="B9" s="508" t="s">
        <v>104</v>
      </c>
      <c r="C9" s="509">
        <v>2466</v>
      </c>
      <c r="D9" s="503" t="s">
        <v>10</v>
      </c>
      <c r="E9" s="504" t="s">
        <v>79</v>
      </c>
      <c r="F9" s="217">
        <v>179</v>
      </c>
      <c r="G9" s="217"/>
      <c r="H9" s="217">
        <v>174</v>
      </c>
      <c r="I9" s="217">
        <v>169</v>
      </c>
      <c r="J9" s="498">
        <f>SUM(F9:I9)</f>
        <v>522</v>
      </c>
      <c r="K9" s="503" t="str">
        <f t="shared" ref="K9" si="2">IF(J9&gt;549,"Yes","NO")</f>
        <v>NO</v>
      </c>
      <c r="L9" s="507"/>
    </row>
    <row r="10" spans="1:14" ht="18.5" x14ac:dyDescent="0.35">
      <c r="A10" s="5"/>
      <c r="B10" s="501" t="s">
        <v>115</v>
      </c>
      <c r="C10" s="502">
        <v>909</v>
      </c>
      <c r="D10" s="44" t="s">
        <v>10</v>
      </c>
      <c r="E10" s="506" t="s">
        <v>83</v>
      </c>
      <c r="F10" s="217">
        <v>156</v>
      </c>
      <c r="G10" s="217">
        <v>169</v>
      </c>
      <c r="H10" s="217">
        <v>118</v>
      </c>
      <c r="I10" s="217"/>
      <c r="J10" s="498">
        <f>SUM(F10:I10)</f>
        <v>443</v>
      </c>
      <c r="K10" s="503" t="str">
        <f t="shared" ref="K10" si="3">IF(J10&gt;549,"Yes","NO")</f>
        <v>NO</v>
      </c>
      <c r="L10" s="507" t="str">
        <f t="shared" ref="L10" si="4">IF(K10="Yes","M","")</f>
        <v/>
      </c>
    </row>
    <row r="11" spans="1:14" ht="18.5" x14ac:dyDescent="0.35">
      <c r="A11" s="128"/>
      <c r="B11" s="501" t="s">
        <v>68</v>
      </c>
      <c r="C11" s="502">
        <v>641</v>
      </c>
      <c r="D11" s="45" t="s">
        <v>11</v>
      </c>
      <c r="E11" s="506" t="s">
        <v>45</v>
      </c>
      <c r="F11" s="217">
        <v>176</v>
      </c>
      <c r="G11" s="217">
        <v>173</v>
      </c>
      <c r="H11" s="217">
        <v>161</v>
      </c>
      <c r="I11" s="217"/>
      <c r="J11" s="498">
        <f>SUM(F11:I11)</f>
        <v>510</v>
      </c>
      <c r="K11" s="62" t="str">
        <f>IF(J11&gt;519,"Yes","NO")</f>
        <v>NO</v>
      </c>
      <c r="L11" s="507"/>
    </row>
    <row r="12" spans="1:14" ht="18.5" x14ac:dyDescent="0.35">
      <c r="A12" s="92"/>
      <c r="B12" s="501" t="s">
        <v>111</v>
      </c>
      <c r="C12" s="502">
        <v>1941</v>
      </c>
      <c r="D12" s="45" t="s">
        <v>11</v>
      </c>
      <c r="E12" s="506" t="s">
        <v>110</v>
      </c>
      <c r="F12" s="217">
        <v>183</v>
      </c>
      <c r="G12" s="217"/>
      <c r="H12" s="217">
        <v>167</v>
      </c>
      <c r="I12" s="217">
        <v>149</v>
      </c>
      <c r="J12" s="498">
        <f>SUM(F12:I12)</f>
        <v>499</v>
      </c>
      <c r="K12" s="62" t="str">
        <f>IF(J12&gt;519,"Yes","NO")</f>
        <v>NO</v>
      </c>
      <c r="L12" s="507"/>
    </row>
    <row r="13" spans="1:14" ht="18.5" x14ac:dyDescent="0.35">
      <c r="A13" s="5"/>
      <c r="B13" s="501" t="s">
        <v>70</v>
      </c>
      <c r="C13" s="502">
        <v>3623</v>
      </c>
      <c r="D13" s="45" t="s">
        <v>11</v>
      </c>
      <c r="E13" s="506" t="s">
        <v>43</v>
      </c>
      <c r="F13" s="217">
        <v>89</v>
      </c>
      <c r="G13" s="217">
        <v>77</v>
      </c>
      <c r="H13" s="217">
        <v>152</v>
      </c>
      <c r="I13" s="217">
        <v>113</v>
      </c>
      <c r="J13" s="498">
        <f>SUM(F13:I13)</f>
        <v>431</v>
      </c>
      <c r="K13" s="62" t="str">
        <f t="shared" ref="K13:K15" si="5">IF(J13&gt;519,"Yes","NO")</f>
        <v>NO</v>
      </c>
      <c r="L13" s="507" t="str">
        <f>IF(K13="Yes","G","")</f>
        <v/>
      </c>
    </row>
    <row r="14" spans="1:14" ht="18.5" x14ac:dyDescent="0.35">
      <c r="A14" s="5"/>
      <c r="B14" s="501" t="s">
        <v>102</v>
      </c>
      <c r="C14" s="510">
        <v>309</v>
      </c>
      <c r="D14" s="45" t="s">
        <v>11</v>
      </c>
      <c r="E14" s="504" t="s">
        <v>79</v>
      </c>
      <c r="F14" s="217">
        <v>174</v>
      </c>
      <c r="G14" s="217"/>
      <c r="H14" s="217">
        <v>134</v>
      </c>
      <c r="I14" s="217">
        <v>61</v>
      </c>
      <c r="J14" s="498">
        <f>SUM(F14:I14)</f>
        <v>369</v>
      </c>
      <c r="K14" s="62" t="str">
        <f t="shared" ref="K14" si="6">IF(J14&gt;519,"Yes","NO")</f>
        <v>NO</v>
      </c>
      <c r="L14" s="507" t="str">
        <f>IF(K14="Yes","G","")</f>
        <v/>
      </c>
    </row>
    <row r="15" spans="1:14" ht="18.5" x14ac:dyDescent="0.35">
      <c r="A15" s="5"/>
      <c r="B15" s="501" t="s">
        <v>119</v>
      </c>
      <c r="C15" s="502">
        <v>1041</v>
      </c>
      <c r="D15" s="45" t="s">
        <v>12</v>
      </c>
      <c r="E15" s="504" t="s">
        <v>83</v>
      </c>
      <c r="F15" s="217">
        <v>147</v>
      </c>
      <c r="G15" s="217">
        <v>148</v>
      </c>
      <c r="H15" s="217">
        <v>149</v>
      </c>
      <c r="I15" s="217"/>
      <c r="J15" s="498">
        <f>SUM(F15:I15)</f>
        <v>444</v>
      </c>
      <c r="K15" s="62" t="str">
        <f t="shared" si="5"/>
        <v>NO</v>
      </c>
      <c r="L15" s="507" t="str">
        <f t="shared" ref="L15" si="7">IF(K15="Yes","G","")</f>
        <v/>
      </c>
    </row>
    <row r="16" spans="1:14" ht="18.5" x14ac:dyDescent="0.35">
      <c r="A16" s="5"/>
      <c r="B16" s="501" t="s">
        <v>105</v>
      </c>
      <c r="C16" s="502">
        <v>1858</v>
      </c>
      <c r="D16" s="45" t="s">
        <v>12</v>
      </c>
      <c r="E16" s="504" t="s">
        <v>79</v>
      </c>
      <c r="F16" s="217">
        <v>154</v>
      </c>
      <c r="G16" s="217"/>
      <c r="H16" s="217">
        <v>141</v>
      </c>
      <c r="I16" s="217">
        <v>140</v>
      </c>
      <c r="J16" s="498">
        <f>SUM(F16:I16)</f>
        <v>435</v>
      </c>
      <c r="K16" s="503" t="str">
        <f t="shared" ref="K16" si="8">IF(J16&gt;489,"Yes","NO")</f>
        <v>NO</v>
      </c>
      <c r="L16" s="507" t="str">
        <f>IF(K16="Yes","S","")</f>
        <v/>
      </c>
    </row>
    <row r="17" spans="1:12" ht="18.5" x14ac:dyDescent="0.35">
      <c r="A17" s="128"/>
      <c r="B17" s="501" t="s">
        <v>74</v>
      </c>
      <c r="C17" s="502">
        <v>1791</v>
      </c>
      <c r="D17" s="45" t="s">
        <v>12</v>
      </c>
      <c r="E17" s="506" t="s">
        <v>45</v>
      </c>
      <c r="F17" s="217">
        <v>153</v>
      </c>
      <c r="G17" s="217"/>
      <c r="H17" s="217">
        <v>147</v>
      </c>
      <c r="I17" s="217">
        <v>130</v>
      </c>
      <c r="J17" s="498">
        <f>SUM(F17:I17)</f>
        <v>430</v>
      </c>
      <c r="K17" s="503" t="str">
        <f t="shared" ref="K17" si="9">IF(J17&gt;489,"Yes","NO")</f>
        <v>NO</v>
      </c>
      <c r="L17" s="507"/>
    </row>
    <row r="18" spans="1:12" ht="18.5" x14ac:dyDescent="0.35">
      <c r="A18" s="5"/>
      <c r="B18" s="501" t="s">
        <v>116</v>
      </c>
      <c r="C18" s="502">
        <v>1569</v>
      </c>
      <c r="D18" s="45" t="s">
        <v>12</v>
      </c>
      <c r="E18" s="504" t="s">
        <v>44</v>
      </c>
      <c r="F18" s="217">
        <v>155</v>
      </c>
      <c r="G18" s="217">
        <v>147</v>
      </c>
      <c r="H18" s="217">
        <v>92</v>
      </c>
      <c r="I18" s="217"/>
      <c r="J18" s="498">
        <f>SUM(F18:I18)</f>
        <v>394</v>
      </c>
      <c r="K18" s="503" t="str">
        <f t="shared" ref="K18" si="10">IF(J18&gt;489,"Yes","NO")</f>
        <v>NO</v>
      </c>
      <c r="L18" s="507" t="str">
        <f t="shared" ref="L18" si="11">IF(K18="Yes","S","")</f>
        <v/>
      </c>
    </row>
    <row r="19" spans="1:12" ht="18.5" x14ac:dyDescent="0.35">
      <c r="A19" s="5"/>
      <c r="B19" s="501" t="s">
        <v>120</v>
      </c>
      <c r="C19" s="502">
        <v>1967</v>
      </c>
      <c r="D19" s="45" t="s">
        <v>12</v>
      </c>
      <c r="E19" s="506" t="s">
        <v>55</v>
      </c>
      <c r="F19" s="217">
        <v>147</v>
      </c>
      <c r="G19" s="217">
        <v>112</v>
      </c>
      <c r="H19" s="217">
        <v>36</v>
      </c>
      <c r="I19" s="217"/>
      <c r="J19" s="498">
        <f>SUM(F19:I19)</f>
        <v>295</v>
      </c>
      <c r="K19" s="62" t="str">
        <f t="shared" ref="K19" si="12">IF(J19&gt;489,"Yes","NO")</f>
        <v>NO</v>
      </c>
      <c r="L19" s="507" t="str">
        <f t="shared" ref="L19" si="13">IF(K19="Yes","S","")</f>
        <v/>
      </c>
    </row>
    <row r="20" spans="1:12" ht="26.25" customHeight="1" thickBot="1" x14ac:dyDescent="0.4">
      <c r="B20" s="490" t="s">
        <v>27</v>
      </c>
      <c r="C20" s="491" t="s">
        <v>29</v>
      </c>
      <c r="D20" s="446"/>
      <c r="E20" s="446"/>
      <c r="F20" s="446"/>
      <c r="G20" s="446"/>
      <c r="H20" s="446"/>
      <c r="I20" s="446"/>
      <c r="J20" s="446"/>
      <c r="K20" s="446"/>
      <c r="L20" s="492"/>
    </row>
    <row r="21" spans="1:12" x14ac:dyDescent="0.35">
      <c r="C21" s="30"/>
      <c r="E21" s="1">
        <f>COUNTA(E7:E19)</f>
        <v>13</v>
      </c>
    </row>
    <row r="22" spans="1:12" s="5" customFormat="1" ht="14" x14ac:dyDescent="0.35">
      <c r="B22" s="102"/>
      <c r="C22" s="91"/>
      <c r="D22" s="445"/>
      <c r="E22" s="445"/>
      <c r="F22" s="102"/>
      <c r="G22" s="445"/>
      <c r="H22" s="445"/>
      <c r="I22" s="445"/>
      <c r="J22" s="102"/>
      <c r="K22" s="445"/>
      <c r="L22" s="445"/>
    </row>
    <row r="23" spans="1:12" s="5" customFormat="1" ht="6.75" customHeight="1" x14ac:dyDescent="0.35">
      <c r="B23" s="445"/>
      <c r="C23" s="445"/>
      <c r="D23" s="445"/>
      <c r="E23" s="445"/>
      <c r="F23" s="445"/>
      <c r="G23" s="445"/>
      <c r="H23" s="445"/>
      <c r="I23" s="445"/>
      <c r="J23" s="445"/>
      <c r="K23" s="445"/>
      <c r="L23" s="445"/>
    </row>
    <row r="24" spans="1:12" s="5" customFormat="1" ht="14" x14ac:dyDescent="0.35">
      <c r="B24" s="102"/>
      <c r="C24" s="91"/>
      <c r="D24" s="445"/>
      <c r="E24" s="445"/>
      <c r="F24" s="102"/>
      <c r="G24" s="445"/>
      <c r="H24" s="445"/>
      <c r="I24" s="445"/>
      <c r="J24" s="102"/>
      <c r="K24" s="445"/>
      <c r="L24" s="445"/>
    </row>
    <row r="25" spans="1:12" s="5" customFormat="1" ht="5.25" customHeight="1" x14ac:dyDescent="0.35">
      <c r="B25" s="445"/>
      <c r="C25" s="445"/>
      <c r="D25" s="445"/>
      <c r="E25" s="445"/>
      <c r="F25" s="445"/>
      <c r="G25" s="445"/>
      <c r="H25" s="445"/>
      <c r="I25" s="445"/>
      <c r="J25" s="445"/>
      <c r="K25" s="445"/>
      <c r="L25" s="445"/>
    </row>
    <row r="26" spans="1:12" s="5" customFormat="1" ht="14" x14ac:dyDescent="0.35">
      <c r="B26" s="102"/>
      <c r="C26" s="91"/>
      <c r="D26" s="445"/>
      <c r="E26" s="445"/>
      <c r="F26" s="102"/>
      <c r="G26" s="445"/>
      <c r="H26" s="445"/>
      <c r="I26" s="445"/>
      <c r="J26" s="102"/>
      <c r="K26" s="445"/>
      <c r="L26" s="445"/>
    </row>
    <row r="27" spans="1:12" s="5" customFormat="1" ht="7.5" customHeight="1" x14ac:dyDescent="0.35">
      <c r="B27" s="445"/>
      <c r="C27" s="445"/>
      <c r="D27" s="445"/>
      <c r="E27" s="445"/>
      <c r="F27" s="445"/>
      <c r="G27" s="445"/>
      <c r="H27" s="445"/>
      <c r="I27" s="445"/>
      <c r="J27" s="445"/>
      <c r="K27" s="445"/>
      <c r="L27" s="445"/>
    </row>
    <row r="28" spans="1:12" s="5" customFormat="1" ht="14" x14ac:dyDescent="0.35">
      <c r="B28" s="102"/>
      <c r="C28" s="91"/>
      <c r="D28" s="445"/>
      <c r="E28" s="445"/>
      <c r="F28" s="102"/>
      <c r="G28" s="445"/>
      <c r="H28" s="445"/>
      <c r="I28" s="445"/>
      <c r="J28" s="102"/>
      <c r="K28" s="445"/>
      <c r="L28" s="445"/>
    </row>
    <row r="29" spans="1:12" x14ac:dyDescent="0.35">
      <c r="B29" s="104"/>
      <c r="C29" s="101"/>
      <c r="D29" s="101"/>
      <c r="E29" s="101"/>
      <c r="F29" s="101"/>
      <c r="G29" s="101"/>
      <c r="H29" s="101"/>
      <c r="I29" s="101"/>
      <c r="J29" s="70"/>
      <c r="K29" s="101"/>
      <c r="L29" s="101"/>
    </row>
    <row r="30" spans="1:12" x14ac:dyDescent="0.35">
      <c r="B30" s="444"/>
      <c r="C30" s="444"/>
      <c r="D30" s="101"/>
      <c r="E30" s="101"/>
      <c r="F30" s="101"/>
      <c r="G30" s="101"/>
      <c r="H30" s="101"/>
      <c r="I30" s="101"/>
      <c r="J30" s="70"/>
      <c r="K30" s="101"/>
      <c r="L30" s="101"/>
    </row>
    <row r="31" spans="1:12" x14ac:dyDescent="0.35">
      <c r="B31" s="103"/>
      <c r="C31" s="78"/>
      <c r="D31" s="101"/>
      <c r="E31" s="101"/>
      <c r="F31" s="101"/>
      <c r="G31" s="101"/>
      <c r="H31" s="101"/>
      <c r="I31" s="101"/>
      <c r="J31" s="70"/>
      <c r="K31" s="101"/>
      <c r="L31" s="101"/>
    </row>
    <row r="32" spans="1:12" x14ac:dyDescent="0.35">
      <c r="B32" s="103"/>
      <c r="C32" s="78"/>
      <c r="D32" s="101"/>
      <c r="E32" s="101"/>
      <c r="F32" s="101"/>
      <c r="G32" s="101"/>
      <c r="H32" s="101"/>
      <c r="I32" s="101"/>
      <c r="J32" s="70"/>
      <c r="K32" s="101"/>
      <c r="L32" s="101"/>
    </row>
    <row r="33" spans="2:12" x14ac:dyDescent="0.35">
      <c r="B33" s="103"/>
      <c r="C33" s="78"/>
      <c r="D33" s="101"/>
      <c r="E33" s="101"/>
      <c r="F33" s="101"/>
      <c r="G33" s="101"/>
      <c r="H33" s="101"/>
      <c r="I33" s="101"/>
      <c r="J33" s="70"/>
      <c r="K33" s="101"/>
      <c r="L33" s="101"/>
    </row>
    <row r="34" spans="2:12" x14ac:dyDescent="0.35">
      <c r="B34" s="103"/>
      <c r="C34" s="78"/>
      <c r="D34" s="101"/>
      <c r="E34" s="101"/>
      <c r="F34" s="101"/>
      <c r="G34" s="101"/>
      <c r="H34" s="101"/>
      <c r="I34" s="101"/>
      <c r="J34" s="70"/>
      <c r="K34" s="101"/>
      <c r="L34" s="101"/>
    </row>
    <row r="35" spans="2:12" x14ac:dyDescent="0.35">
      <c r="B35" s="103"/>
      <c r="C35" s="78"/>
      <c r="D35" s="101"/>
      <c r="E35" s="101"/>
      <c r="F35" s="101"/>
      <c r="G35" s="101"/>
      <c r="H35" s="101"/>
      <c r="I35" s="101"/>
      <c r="J35" s="70"/>
      <c r="K35" s="101"/>
      <c r="L35" s="101"/>
    </row>
    <row r="36" spans="2:12" x14ac:dyDescent="0.35">
      <c r="B36" s="103"/>
      <c r="C36" s="78"/>
      <c r="D36" s="101"/>
      <c r="E36" s="101"/>
      <c r="F36" s="101"/>
      <c r="G36" s="101"/>
      <c r="H36" s="101"/>
      <c r="I36" s="101"/>
      <c r="J36" s="70"/>
      <c r="K36" s="101"/>
      <c r="L36" s="101"/>
    </row>
    <row r="37" spans="2:12" x14ac:dyDescent="0.35">
      <c r="B37" s="103"/>
      <c r="C37" s="78"/>
      <c r="D37" s="101"/>
      <c r="E37" s="101"/>
      <c r="F37" s="101"/>
      <c r="G37" s="101"/>
      <c r="H37" s="101"/>
      <c r="I37" s="101"/>
      <c r="J37" s="70"/>
      <c r="K37" s="101"/>
      <c r="L37" s="101"/>
    </row>
    <row r="38" spans="2:12" x14ac:dyDescent="0.35">
      <c r="B38" s="103"/>
      <c r="C38" s="78"/>
      <c r="D38" s="101"/>
      <c r="E38" s="101"/>
      <c r="F38" s="101"/>
      <c r="G38" s="101"/>
      <c r="H38" s="101"/>
      <c r="I38" s="101"/>
      <c r="J38" s="70"/>
      <c r="K38" s="101"/>
      <c r="L38" s="101"/>
    </row>
    <row r="39" spans="2:12" x14ac:dyDescent="0.35">
      <c r="B39" s="103"/>
      <c r="C39" s="79"/>
      <c r="D39" s="101"/>
      <c r="E39" s="101"/>
      <c r="F39" s="101"/>
      <c r="G39" s="101"/>
      <c r="H39" s="101"/>
      <c r="I39" s="101"/>
      <c r="J39" s="70"/>
      <c r="K39" s="101"/>
      <c r="L39" s="101"/>
    </row>
    <row r="40" spans="2:12" x14ac:dyDescent="0.35">
      <c r="B40" s="104"/>
      <c r="C40" s="101"/>
      <c r="D40" s="101"/>
      <c r="E40" s="101"/>
      <c r="F40" s="101"/>
      <c r="G40" s="101"/>
      <c r="H40" s="101"/>
      <c r="I40" s="101"/>
      <c r="J40" s="70"/>
      <c r="K40" s="101"/>
      <c r="L40" s="101"/>
    </row>
    <row r="41" spans="2:12" x14ac:dyDescent="0.35">
      <c r="B41" s="104"/>
      <c r="C41" s="101"/>
      <c r="D41" s="101"/>
      <c r="E41" s="101"/>
      <c r="F41" s="101"/>
      <c r="G41" s="101"/>
      <c r="H41" s="101"/>
      <c r="I41" s="101"/>
      <c r="J41" s="70"/>
      <c r="K41" s="101"/>
      <c r="L41" s="101"/>
    </row>
  </sheetData>
  <sortState xmlns:xlrd2="http://schemas.microsoft.com/office/spreadsheetml/2017/richdata2" ref="B15:J19">
    <sortCondition descending="1" ref="J15:J19"/>
  </sortState>
  <mergeCells count="21">
    <mergeCell ref="C20:L20"/>
    <mergeCell ref="K7:L7"/>
    <mergeCell ref="B3:H3"/>
    <mergeCell ref="I3:N3"/>
    <mergeCell ref="B5:L5"/>
    <mergeCell ref="B30:C30"/>
    <mergeCell ref="D28:E28"/>
    <mergeCell ref="G28:I28"/>
    <mergeCell ref="K28:L28"/>
    <mergeCell ref="D22:E22"/>
    <mergeCell ref="B25:L25"/>
    <mergeCell ref="D26:E26"/>
    <mergeCell ref="G26:I26"/>
    <mergeCell ref="K26:L26"/>
    <mergeCell ref="B27:L27"/>
    <mergeCell ref="G22:I22"/>
    <mergeCell ref="K22:L22"/>
    <mergeCell ref="B23:L23"/>
    <mergeCell ref="D24:E24"/>
    <mergeCell ref="G24:I24"/>
    <mergeCell ref="K24:L24"/>
  </mergeCells>
  <pageMargins left="0.23622047244094491" right="0.23622047244094491" top="0.74803149606299213" bottom="0.74803149606299213" header="0.31496062992125984" footer="0.31496062992125984"/>
  <pageSetup paperSize="9" fitToHeight="0" orientation="landscape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5"/>
  <sheetViews>
    <sheetView workbookViewId="0">
      <selection activeCell="P20" sqref="P20"/>
    </sheetView>
  </sheetViews>
  <sheetFormatPr defaultColWidth="9.1796875" defaultRowHeight="15.5" x14ac:dyDescent="0.35"/>
  <cols>
    <col min="1" max="1" width="3.7265625" style="13" customWidth="1"/>
    <col min="2" max="2" width="21.7265625" style="28" customWidth="1"/>
    <col min="3" max="3" width="6.1796875" style="279" customWidth="1"/>
    <col min="4" max="4" width="9.1796875" style="28"/>
    <col min="5" max="5" width="9.1796875" style="13"/>
    <col min="6" max="7" width="6" style="13" customWidth="1"/>
    <col min="8" max="8" width="6" style="69" customWidth="1"/>
    <col min="9" max="11" width="6" style="13" customWidth="1"/>
    <col min="12" max="12" width="9.1796875" style="280"/>
    <col min="13" max="13" width="9.1796875" style="278"/>
    <col min="14" max="14" width="9.1796875" style="13"/>
    <col min="15" max="15" width="2.1796875" style="13" customWidth="1"/>
    <col min="16" max="16384" width="9.1796875" style="13"/>
  </cols>
  <sheetData>
    <row r="1" spans="1:16" ht="14.5" thickBot="1" x14ac:dyDescent="0.35">
      <c r="A1" s="13" t="s">
        <v>57</v>
      </c>
      <c r="C1" s="49"/>
      <c r="D1" s="13"/>
      <c r="H1" s="13"/>
      <c r="L1" s="13"/>
    </row>
    <row r="2" spans="1:16" ht="20.5" thickBot="1" x14ac:dyDescent="0.35">
      <c r="B2" s="415" t="s">
        <v>100</v>
      </c>
      <c r="C2" s="416"/>
      <c r="D2" s="416"/>
      <c r="E2" s="416"/>
      <c r="F2" s="416"/>
      <c r="G2" s="416"/>
      <c r="H2" s="417"/>
      <c r="I2" s="421" t="s">
        <v>101</v>
      </c>
      <c r="J2" s="416"/>
      <c r="K2" s="416"/>
      <c r="L2" s="416"/>
      <c r="M2" s="416"/>
      <c r="N2" s="416"/>
      <c r="O2" s="416"/>
      <c r="P2" s="417"/>
    </row>
    <row r="3" spans="1:16" ht="16" thickBot="1" x14ac:dyDescent="0.4"/>
    <row r="4" spans="1:16" ht="20.5" thickBot="1" x14ac:dyDescent="0.35">
      <c r="B4" s="418" t="s">
        <v>46</v>
      </c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20"/>
    </row>
    <row r="5" spans="1:16" ht="31" x14ac:dyDescent="0.3">
      <c r="B5" s="31" t="s">
        <v>0</v>
      </c>
      <c r="C5" s="513" t="s">
        <v>1</v>
      </c>
      <c r="D5" s="34" t="s">
        <v>40</v>
      </c>
      <c r="E5" s="241" t="s">
        <v>41</v>
      </c>
      <c r="F5" s="21" t="s">
        <v>2</v>
      </c>
      <c r="G5" s="61" t="s">
        <v>3</v>
      </c>
      <c r="H5" s="61" t="s">
        <v>4</v>
      </c>
      <c r="I5" s="61" t="s">
        <v>5</v>
      </c>
      <c r="J5" s="61" t="s">
        <v>6</v>
      </c>
      <c r="K5" s="61" t="s">
        <v>7</v>
      </c>
      <c r="L5" s="514" t="s">
        <v>8</v>
      </c>
      <c r="M5" s="515" t="s">
        <v>34</v>
      </c>
      <c r="N5" s="298" t="s">
        <v>24</v>
      </c>
    </row>
    <row r="6" spans="1:16" ht="18" x14ac:dyDescent="0.3">
      <c r="B6" s="501" t="s">
        <v>67</v>
      </c>
      <c r="C6" s="516">
        <v>1383</v>
      </c>
      <c r="D6" s="44" t="s">
        <v>9</v>
      </c>
      <c r="E6" s="266" t="s">
        <v>45</v>
      </c>
      <c r="F6" s="135">
        <v>92</v>
      </c>
      <c r="G6" s="135">
        <v>89</v>
      </c>
      <c r="H6" s="135">
        <v>95</v>
      </c>
      <c r="I6" s="135">
        <v>88</v>
      </c>
      <c r="J6" s="135">
        <v>94</v>
      </c>
      <c r="K6" s="135">
        <v>90</v>
      </c>
      <c r="L6" s="517">
        <f t="shared" ref="L6:L10" si="0">SUM(F6:K6)</f>
        <v>548</v>
      </c>
      <c r="M6" s="518"/>
      <c r="N6" s="518"/>
    </row>
    <row r="7" spans="1:16" ht="18" x14ac:dyDescent="0.3">
      <c r="B7" s="501" t="s">
        <v>82</v>
      </c>
      <c r="C7" s="516">
        <v>1310</v>
      </c>
      <c r="D7" s="44" t="s">
        <v>10</v>
      </c>
      <c r="E7" s="266" t="s">
        <v>83</v>
      </c>
      <c r="F7" s="135">
        <v>85</v>
      </c>
      <c r="G7" s="135">
        <v>87</v>
      </c>
      <c r="H7" s="135">
        <v>90</v>
      </c>
      <c r="I7" s="135">
        <v>87</v>
      </c>
      <c r="J7" s="135">
        <v>89</v>
      </c>
      <c r="K7" s="135">
        <v>86</v>
      </c>
      <c r="L7" s="517">
        <f>SUM(F7:K7)</f>
        <v>524</v>
      </c>
      <c r="M7" s="45" t="str">
        <f>IF(L7&gt;559,"Yes","NO")</f>
        <v>NO</v>
      </c>
      <c r="N7" s="139" t="str">
        <f t="shared" ref="N7" si="1">IF(M7="Yes","M","")</f>
        <v/>
      </c>
    </row>
    <row r="8" spans="1:16" ht="18" x14ac:dyDescent="0.3">
      <c r="B8" s="501" t="s">
        <v>69</v>
      </c>
      <c r="C8" s="516">
        <v>1281</v>
      </c>
      <c r="D8" s="44" t="s">
        <v>10</v>
      </c>
      <c r="E8" s="266" t="s">
        <v>43</v>
      </c>
      <c r="F8" s="135">
        <v>89</v>
      </c>
      <c r="G8" s="135">
        <v>84</v>
      </c>
      <c r="H8" s="135">
        <v>79</v>
      </c>
      <c r="I8" s="135">
        <v>92</v>
      </c>
      <c r="J8" s="135">
        <v>88</v>
      </c>
      <c r="K8" s="135">
        <v>89</v>
      </c>
      <c r="L8" s="517">
        <f>SUM(F8:K8)</f>
        <v>521</v>
      </c>
      <c r="M8" s="45" t="str">
        <f>IF(L8&gt;529,"Yes","NO")</f>
        <v>NO</v>
      </c>
      <c r="N8" s="139"/>
    </row>
    <row r="9" spans="1:16" ht="18" x14ac:dyDescent="0.3">
      <c r="B9" s="501" t="s">
        <v>115</v>
      </c>
      <c r="C9" s="516">
        <v>909</v>
      </c>
      <c r="D9" s="44" t="s">
        <v>10</v>
      </c>
      <c r="E9" s="266" t="s">
        <v>83</v>
      </c>
      <c r="F9" s="135">
        <v>90</v>
      </c>
      <c r="G9" s="135">
        <v>86</v>
      </c>
      <c r="H9" s="135">
        <v>87</v>
      </c>
      <c r="I9" s="135">
        <v>85</v>
      </c>
      <c r="J9" s="135">
        <v>83</v>
      </c>
      <c r="K9" s="135">
        <v>89</v>
      </c>
      <c r="L9" s="517">
        <f>SUM(F9:K9)</f>
        <v>520</v>
      </c>
      <c r="M9" s="45" t="str">
        <f>IF(L9&gt;559,"Yes","NO")</f>
        <v>NO</v>
      </c>
      <c r="N9" s="139"/>
    </row>
    <row r="10" spans="1:16" ht="18" x14ac:dyDescent="0.3">
      <c r="B10" s="501" t="s">
        <v>109</v>
      </c>
      <c r="C10" s="516">
        <v>2466</v>
      </c>
      <c r="D10" s="44" t="s">
        <v>10</v>
      </c>
      <c r="E10" s="266" t="s">
        <v>79</v>
      </c>
      <c r="F10" s="135">
        <v>81</v>
      </c>
      <c r="G10" s="135">
        <v>85</v>
      </c>
      <c r="H10" s="135">
        <v>91</v>
      </c>
      <c r="I10" s="135">
        <v>81</v>
      </c>
      <c r="J10" s="135">
        <v>89</v>
      </c>
      <c r="K10" s="135">
        <v>86</v>
      </c>
      <c r="L10" s="517">
        <f>SUM(F10:K10)</f>
        <v>513</v>
      </c>
      <c r="M10" s="45" t="str">
        <f>IF(L10&gt;559,"Yes","NO")</f>
        <v>NO</v>
      </c>
      <c r="N10" s="139"/>
    </row>
    <row r="11" spans="1:16" ht="18" x14ac:dyDescent="0.3">
      <c r="B11" s="501" t="s">
        <v>94</v>
      </c>
      <c r="C11" s="516">
        <v>1041</v>
      </c>
      <c r="D11" s="44" t="s">
        <v>10</v>
      </c>
      <c r="E11" s="266" t="s">
        <v>83</v>
      </c>
      <c r="F11" s="135">
        <v>86</v>
      </c>
      <c r="G11" s="135">
        <v>79</v>
      </c>
      <c r="H11" s="135">
        <v>82</v>
      </c>
      <c r="I11" s="135">
        <v>81</v>
      </c>
      <c r="J11" s="135">
        <v>85</v>
      </c>
      <c r="K11" s="135">
        <v>74</v>
      </c>
      <c r="L11" s="517">
        <f>SUM(F11:K11)</f>
        <v>487</v>
      </c>
      <c r="M11" s="45" t="str">
        <f>IF(L11&gt;559,"Yes","NO")</f>
        <v>NO</v>
      </c>
      <c r="N11" s="139" t="str">
        <f t="shared" ref="N11" si="2">IF(M11="Yes","G","")</f>
        <v/>
      </c>
    </row>
    <row r="12" spans="1:16" ht="18" x14ac:dyDescent="0.3">
      <c r="B12" s="501" t="s">
        <v>68</v>
      </c>
      <c r="C12" s="516">
        <v>641</v>
      </c>
      <c r="D12" s="45" t="s">
        <v>11</v>
      </c>
      <c r="E12" s="519" t="s">
        <v>45</v>
      </c>
      <c r="F12" s="135">
        <v>83</v>
      </c>
      <c r="G12" s="135">
        <v>89</v>
      </c>
      <c r="H12" s="135">
        <v>79</v>
      </c>
      <c r="I12" s="135">
        <v>83</v>
      </c>
      <c r="J12" s="135">
        <v>81</v>
      </c>
      <c r="K12" s="135">
        <v>86</v>
      </c>
      <c r="L12" s="517">
        <f t="shared" ref="L12:L19" si="3">SUM(F12:K12)</f>
        <v>501</v>
      </c>
      <c r="M12" s="45" t="str">
        <f t="shared" ref="M12:M13" si="4">IF(L12&gt;529,"Yes","NO")</f>
        <v>NO</v>
      </c>
      <c r="N12" s="139"/>
    </row>
    <row r="13" spans="1:16" ht="18" x14ac:dyDescent="0.3">
      <c r="B13" s="501" t="s">
        <v>112</v>
      </c>
      <c r="C13" s="516">
        <v>2026</v>
      </c>
      <c r="D13" s="44" t="s">
        <v>11</v>
      </c>
      <c r="E13" s="266" t="s">
        <v>110</v>
      </c>
      <c r="F13" s="135">
        <v>84</v>
      </c>
      <c r="G13" s="135">
        <v>83</v>
      </c>
      <c r="H13" s="135">
        <v>79</v>
      </c>
      <c r="I13" s="135">
        <v>82</v>
      </c>
      <c r="J13" s="135">
        <v>89</v>
      </c>
      <c r="K13" s="135">
        <v>83</v>
      </c>
      <c r="L13" s="517">
        <f t="shared" si="3"/>
        <v>500</v>
      </c>
      <c r="M13" s="45" t="str">
        <f t="shared" si="4"/>
        <v>NO</v>
      </c>
      <c r="N13" s="139"/>
    </row>
    <row r="14" spans="1:16" ht="18" x14ac:dyDescent="0.3">
      <c r="B14" s="501" t="s">
        <v>75</v>
      </c>
      <c r="C14" s="516">
        <v>3623</v>
      </c>
      <c r="D14" s="44" t="s">
        <v>12</v>
      </c>
      <c r="E14" s="519" t="s">
        <v>43</v>
      </c>
      <c r="F14" s="135">
        <v>84</v>
      </c>
      <c r="G14" s="135">
        <v>85</v>
      </c>
      <c r="H14" s="135">
        <v>82</v>
      </c>
      <c r="I14" s="135">
        <v>82</v>
      </c>
      <c r="J14" s="135">
        <v>92</v>
      </c>
      <c r="K14" s="135">
        <v>85</v>
      </c>
      <c r="L14" s="517">
        <f>SUM(F14:K14)</f>
        <v>510</v>
      </c>
      <c r="M14" s="45" t="str">
        <f t="shared" ref="M14:M18" si="5">IF(L14&gt;499,"Yes","NO")</f>
        <v>Yes</v>
      </c>
      <c r="N14" s="139" t="str">
        <f t="shared" ref="N14:N18" si="6">IF(M14="Yes","S","")</f>
        <v>S</v>
      </c>
    </row>
    <row r="15" spans="1:16" ht="18" x14ac:dyDescent="0.3">
      <c r="B15" s="501" t="s">
        <v>95</v>
      </c>
      <c r="C15" s="516">
        <v>1628</v>
      </c>
      <c r="D15" s="44" t="s">
        <v>12</v>
      </c>
      <c r="E15" s="519" t="s">
        <v>83</v>
      </c>
      <c r="F15" s="135">
        <v>83</v>
      </c>
      <c r="G15" s="135">
        <v>86</v>
      </c>
      <c r="H15" s="135">
        <v>86</v>
      </c>
      <c r="I15" s="135">
        <v>84</v>
      </c>
      <c r="J15" s="135">
        <v>86</v>
      </c>
      <c r="K15" s="135">
        <v>78</v>
      </c>
      <c r="L15" s="517">
        <f>SUM(F15:K15)</f>
        <v>503</v>
      </c>
      <c r="M15" s="45" t="str">
        <f>IF(L15&gt;499,"Yes","NO")</f>
        <v>Yes</v>
      </c>
      <c r="N15" s="139" t="str">
        <f>IF(M15="Yes","S","")</f>
        <v>S</v>
      </c>
    </row>
    <row r="16" spans="1:16" ht="18" x14ac:dyDescent="0.3">
      <c r="B16" s="501" t="s">
        <v>93</v>
      </c>
      <c r="C16" s="516">
        <v>2039</v>
      </c>
      <c r="D16" s="45" t="s">
        <v>12</v>
      </c>
      <c r="E16" s="266" t="s">
        <v>83</v>
      </c>
      <c r="F16" s="135">
        <v>82</v>
      </c>
      <c r="G16" s="135">
        <v>74</v>
      </c>
      <c r="H16" s="135">
        <v>81</v>
      </c>
      <c r="I16" s="135">
        <v>86</v>
      </c>
      <c r="J16" s="135">
        <v>81</v>
      </c>
      <c r="K16" s="135">
        <v>85</v>
      </c>
      <c r="L16" s="517">
        <f>SUM(F16:K16)</f>
        <v>489</v>
      </c>
      <c r="M16" s="45" t="s">
        <v>107</v>
      </c>
      <c r="N16" s="139" t="s">
        <v>11</v>
      </c>
    </row>
    <row r="17" spans="2:14" ht="18" x14ac:dyDescent="0.3">
      <c r="B17" s="501" t="s">
        <v>92</v>
      </c>
      <c r="C17" s="516">
        <v>2038</v>
      </c>
      <c r="D17" s="45" t="s">
        <v>12</v>
      </c>
      <c r="E17" s="266" t="s">
        <v>83</v>
      </c>
      <c r="F17" s="135">
        <v>72</v>
      </c>
      <c r="G17" s="135">
        <v>80</v>
      </c>
      <c r="H17" s="135">
        <v>80</v>
      </c>
      <c r="I17" s="135">
        <v>81</v>
      </c>
      <c r="J17" s="135">
        <v>84</v>
      </c>
      <c r="K17" s="135">
        <v>81</v>
      </c>
      <c r="L17" s="517">
        <f>SUM(F17:K17)</f>
        <v>478</v>
      </c>
      <c r="M17" s="45" t="str">
        <f t="shared" ref="M17" si="7">IF(L17&gt;499,"Yes","NO")</f>
        <v>NO</v>
      </c>
      <c r="N17" s="139"/>
    </row>
    <row r="18" spans="2:14" ht="18" x14ac:dyDescent="0.3">
      <c r="B18" s="501" t="s">
        <v>91</v>
      </c>
      <c r="C18" s="516">
        <v>1964</v>
      </c>
      <c r="D18" s="45" t="s">
        <v>12</v>
      </c>
      <c r="E18" s="266" t="s">
        <v>83</v>
      </c>
      <c r="F18" s="135">
        <v>83</v>
      </c>
      <c r="G18" s="135">
        <v>83</v>
      </c>
      <c r="H18" s="135">
        <v>74</v>
      </c>
      <c r="I18" s="135">
        <v>73</v>
      </c>
      <c r="J18" s="135">
        <v>77</v>
      </c>
      <c r="K18" s="135">
        <v>69</v>
      </c>
      <c r="L18" s="517">
        <f>SUM(F18:K18)</f>
        <v>459</v>
      </c>
      <c r="M18" s="45" t="str">
        <f t="shared" si="5"/>
        <v>NO</v>
      </c>
      <c r="N18" s="139" t="str">
        <f t="shared" si="6"/>
        <v/>
      </c>
    </row>
    <row r="19" spans="2:14" ht="18" x14ac:dyDescent="0.3">
      <c r="B19" s="501" t="s">
        <v>108</v>
      </c>
      <c r="C19" s="516">
        <v>1311</v>
      </c>
      <c r="D19" s="44" t="s">
        <v>12</v>
      </c>
      <c r="E19" s="519" t="s">
        <v>83</v>
      </c>
      <c r="F19" s="135">
        <v>70</v>
      </c>
      <c r="G19" s="135">
        <v>74</v>
      </c>
      <c r="H19" s="135">
        <v>67</v>
      </c>
      <c r="I19" s="135">
        <v>70</v>
      </c>
      <c r="J19" s="135">
        <v>79</v>
      </c>
      <c r="K19" s="135">
        <v>68</v>
      </c>
      <c r="L19" s="517">
        <f>SUM(F19:K19)</f>
        <v>428</v>
      </c>
      <c r="M19" s="45" t="str">
        <f t="shared" ref="M19" si="8">IF(L19&gt;499,"Yes","NO")</f>
        <v>NO</v>
      </c>
      <c r="N19" s="139" t="str">
        <f t="shared" ref="N19" si="9">IF(M19="Yes","S","")</f>
        <v/>
      </c>
    </row>
    <row r="20" spans="2:14" ht="25.5" customHeight="1" thickBot="1" x14ac:dyDescent="0.35">
      <c r="B20" s="286" t="s">
        <v>27</v>
      </c>
      <c r="C20" s="449" t="s">
        <v>28</v>
      </c>
      <c r="D20" s="450"/>
      <c r="E20" s="450"/>
      <c r="F20" s="450"/>
      <c r="G20" s="450"/>
      <c r="H20" s="450"/>
      <c r="I20" s="450"/>
      <c r="J20" s="450"/>
      <c r="K20" s="450"/>
      <c r="L20" s="450"/>
      <c r="M20" s="451"/>
    </row>
    <row r="21" spans="2:14" x14ac:dyDescent="0.3">
      <c r="C21" s="287"/>
    </row>
    <row r="22" spans="2:14" x14ac:dyDescent="0.3">
      <c r="B22" s="239"/>
      <c r="C22" s="124"/>
      <c r="D22" s="445"/>
      <c r="E22" s="445"/>
      <c r="F22" s="239"/>
      <c r="G22" s="445"/>
      <c r="H22" s="445"/>
      <c r="I22" s="445"/>
      <c r="J22" s="239"/>
      <c r="K22" s="445"/>
      <c r="L22" s="445"/>
      <c r="M22" s="445"/>
      <c r="N22" s="288"/>
    </row>
    <row r="23" spans="2:14" ht="7.5" customHeight="1" x14ac:dyDescent="0.3">
      <c r="B23" s="445"/>
      <c r="C23" s="445"/>
      <c r="D23" s="445"/>
      <c r="E23" s="445"/>
      <c r="F23" s="445"/>
      <c r="G23" s="445"/>
      <c r="H23" s="445"/>
      <c r="I23" s="445"/>
      <c r="J23" s="445"/>
      <c r="K23" s="445"/>
      <c r="L23" s="445"/>
      <c r="M23" s="445"/>
      <c r="N23" s="288"/>
    </row>
    <row r="24" spans="2:14" x14ac:dyDescent="0.3">
      <c r="B24" s="239"/>
      <c r="C24" s="124"/>
      <c r="D24" s="445"/>
      <c r="E24" s="445"/>
      <c r="F24" s="239"/>
      <c r="G24" s="445"/>
      <c r="H24" s="445"/>
      <c r="I24" s="445"/>
      <c r="J24" s="239"/>
      <c r="K24" s="445"/>
      <c r="L24" s="445"/>
      <c r="M24" s="445"/>
      <c r="N24" s="288"/>
    </row>
    <row r="25" spans="2:14" ht="6.75" customHeight="1" x14ac:dyDescent="0.3">
      <c r="B25" s="445"/>
      <c r="C25" s="445"/>
      <c r="D25" s="445"/>
      <c r="E25" s="445"/>
      <c r="F25" s="445"/>
      <c r="G25" s="445"/>
      <c r="H25" s="445"/>
      <c r="I25" s="445"/>
      <c r="J25" s="445"/>
      <c r="K25" s="445"/>
      <c r="L25" s="445"/>
      <c r="M25" s="445"/>
      <c r="N25" s="288"/>
    </row>
    <row r="26" spans="2:14" x14ac:dyDescent="0.3">
      <c r="B26" s="239"/>
      <c r="C26" s="124"/>
      <c r="D26" s="445"/>
      <c r="E26" s="445"/>
      <c r="F26" s="239"/>
      <c r="G26" s="445"/>
      <c r="H26" s="445"/>
      <c r="I26" s="445"/>
      <c r="J26" s="239"/>
      <c r="K26" s="445"/>
      <c r="L26" s="445"/>
      <c r="M26" s="445"/>
      <c r="N26" s="288"/>
    </row>
    <row r="27" spans="2:14" ht="5.25" customHeight="1" x14ac:dyDescent="0.3">
      <c r="B27" s="445"/>
      <c r="C27" s="445"/>
      <c r="D27" s="445"/>
      <c r="E27" s="445"/>
      <c r="F27" s="445"/>
      <c r="G27" s="445"/>
      <c r="H27" s="445"/>
      <c r="I27" s="445"/>
      <c r="J27" s="445"/>
      <c r="K27" s="445"/>
      <c r="L27" s="445"/>
      <c r="M27" s="445"/>
      <c r="N27" s="288"/>
    </row>
    <row r="28" spans="2:14" x14ac:dyDescent="0.3">
      <c r="B28" s="239"/>
      <c r="C28" s="124"/>
      <c r="D28" s="445"/>
      <c r="E28" s="445"/>
      <c r="F28" s="239"/>
      <c r="G28" s="445"/>
      <c r="H28" s="445"/>
      <c r="I28" s="445"/>
      <c r="J28" s="239"/>
      <c r="K28" s="445"/>
      <c r="L28" s="445"/>
      <c r="M28" s="445"/>
      <c r="N28" s="288"/>
    </row>
    <row r="29" spans="2:14" x14ac:dyDescent="0.35">
      <c r="B29" s="289"/>
      <c r="C29" s="290"/>
      <c r="D29" s="289"/>
      <c r="E29" s="288"/>
      <c r="F29" s="288"/>
      <c r="G29" s="288"/>
      <c r="H29" s="291"/>
      <c r="I29" s="288"/>
      <c r="J29" s="288"/>
      <c r="K29" s="288"/>
      <c r="L29" s="292"/>
      <c r="M29" s="293"/>
      <c r="N29" s="288"/>
    </row>
    <row r="30" spans="2:14" ht="18" x14ac:dyDescent="0.3">
      <c r="B30" s="444"/>
      <c r="C30" s="444"/>
      <c r="D30" s="289"/>
      <c r="E30" s="448"/>
      <c r="F30" s="448"/>
      <c r="G30" s="448"/>
      <c r="H30" s="448"/>
      <c r="I30" s="448"/>
      <c r="J30" s="288"/>
      <c r="K30" s="448"/>
      <c r="L30" s="448"/>
      <c r="M30" s="448"/>
      <c r="N30" s="448"/>
    </row>
    <row r="31" spans="2:14" x14ac:dyDescent="0.3">
      <c r="B31" s="238"/>
      <c r="C31" s="294"/>
      <c r="D31" s="289"/>
      <c r="E31" s="429"/>
      <c r="F31" s="429"/>
      <c r="G31" s="429"/>
      <c r="H31" s="429"/>
      <c r="I31" s="429"/>
      <c r="J31" s="288"/>
      <c r="K31" s="429"/>
      <c r="L31" s="429"/>
      <c r="M31" s="429"/>
      <c r="N31" s="429"/>
    </row>
    <row r="32" spans="2:14" x14ac:dyDescent="0.3">
      <c r="B32" s="238"/>
      <c r="C32" s="294"/>
      <c r="D32" s="289"/>
      <c r="E32" s="295"/>
      <c r="F32" s="447"/>
      <c r="G32" s="447"/>
      <c r="H32" s="447"/>
      <c r="I32" s="237"/>
      <c r="J32" s="288"/>
      <c r="K32" s="295"/>
      <c r="L32" s="447"/>
      <c r="M32" s="447"/>
      <c r="N32" s="447"/>
    </row>
    <row r="33" spans="2:14" x14ac:dyDescent="0.3">
      <c r="B33" s="238"/>
      <c r="C33" s="294"/>
      <c r="D33" s="289"/>
      <c r="E33" s="295"/>
      <c r="F33" s="447"/>
      <c r="G33" s="447"/>
      <c r="H33" s="447"/>
      <c r="I33" s="288"/>
      <c r="J33" s="288"/>
      <c r="K33" s="295"/>
      <c r="L33" s="447"/>
      <c r="M33" s="447"/>
      <c r="N33" s="447"/>
    </row>
    <row r="34" spans="2:14" x14ac:dyDescent="0.3">
      <c r="B34" s="238"/>
      <c r="C34" s="294"/>
      <c r="D34" s="289"/>
      <c r="E34" s="295"/>
      <c r="F34" s="447"/>
      <c r="G34" s="447"/>
      <c r="H34" s="447"/>
      <c r="I34" s="288"/>
      <c r="J34" s="288"/>
      <c r="K34" s="295"/>
      <c r="L34" s="447"/>
      <c r="M34" s="447"/>
      <c r="N34" s="447"/>
    </row>
    <row r="35" spans="2:14" x14ac:dyDescent="0.3">
      <c r="B35" s="238"/>
      <c r="C35" s="294"/>
      <c r="D35" s="289"/>
      <c r="E35" s="295"/>
      <c r="F35" s="447"/>
      <c r="G35" s="447"/>
      <c r="H35" s="447"/>
      <c r="I35" s="288"/>
      <c r="J35" s="288"/>
      <c r="K35" s="295"/>
      <c r="L35" s="447"/>
      <c r="M35" s="447"/>
      <c r="N35" s="447"/>
    </row>
  </sheetData>
  <sortState xmlns:xlrd2="http://schemas.microsoft.com/office/spreadsheetml/2017/richdata2" ref="B14:L19">
    <sortCondition descending="1" ref="L14:L19"/>
  </sortState>
  <mergeCells count="33">
    <mergeCell ref="B2:H2"/>
    <mergeCell ref="C20:M20"/>
    <mergeCell ref="D22:E22"/>
    <mergeCell ref="G22:I22"/>
    <mergeCell ref="K22:M22"/>
    <mergeCell ref="M6:N6"/>
    <mergeCell ref="B4:N4"/>
    <mergeCell ref="I2:P2"/>
    <mergeCell ref="B23:M23"/>
    <mergeCell ref="D24:E24"/>
    <mergeCell ref="G24:I24"/>
    <mergeCell ref="K24:M24"/>
    <mergeCell ref="B27:M27"/>
    <mergeCell ref="B25:M25"/>
    <mergeCell ref="D26:E26"/>
    <mergeCell ref="G26:I26"/>
    <mergeCell ref="K26:M26"/>
    <mergeCell ref="E30:I30"/>
    <mergeCell ref="B30:C30"/>
    <mergeCell ref="D28:E28"/>
    <mergeCell ref="G28:I28"/>
    <mergeCell ref="K28:M28"/>
    <mergeCell ref="K30:N30"/>
    <mergeCell ref="F33:H33"/>
    <mergeCell ref="F34:H34"/>
    <mergeCell ref="F35:H35"/>
    <mergeCell ref="E31:I31"/>
    <mergeCell ref="F32:H32"/>
    <mergeCell ref="K31:N31"/>
    <mergeCell ref="L32:N32"/>
    <mergeCell ref="L33:N33"/>
    <mergeCell ref="L34:N34"/>
    <mergeCell ref="L35:N35"/>
  </mergeCells>
  <pageMargins left="0.23622047244094491" right="0.23622047244094491" top="0.19685039370078741" bottom="0.19685039370078741" header="0.31496062992125984" footer="0.31496062992125984"/>
  <pageSetup paperSize="9" scale="97" orientation="landscape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P31"/>
  <sheetViews>
    <sheetView zoomScale="90" zoomScaleNormal="90" workbookViewId="0">
      <selection activeCell="B13" sqref="B13:M13"/>
    </sheetView>
  </sheetViews>
  <sheetFormatPr defaultColWidth="9.1796875" defaultRowHeight="15.5" x14ac:dyDescent="0.35"/>
  <cols>
    <col min="1" max="1" width="4.1796875" style="13" customWidth="1"/>
    <col min="2" max="2" width="23.1796875" style="296" customWidth="1"/>
    <col min="3" max="3" width="6.1796875" style="13" customWidth="1"/>
    <col min="4" max="4" width="7.54296875" style="13" customWidth="1"/>
    <col min="5" max="5" width="9.1796875" style="13"/>
    <col min="6" max="11" width="7" style="13" customWidth="1"/>
    <col min="12" max="14" width="9.1796875" style="13"/>
    <col min="15" max="15" width="3" style="13" customWidth="1"/>
    <col min="16" max="16384" width="9.1796875" style="13"/>
  </cols>
  <sheetData>
    <row r="1" spans="2:16" ht="16" thickBot="1" x14ac:dyDescent="0.35">
      <c r="B1" s="28"/>
      <c r="C1" s="49"/>
      <c r="M1" s="128"/>
      <c r="N1" s="84"/>
      <c r="O1" s="128"/>
      <c r="P1" s="128"/>
    </row>
    <row r="2" spans="2:16" ht="20.5" thickBot="1" x14ac:dyDescent="0.35">
      <c r="B2" s="415" t="s">
        <v>100</v>
      </c>
      <c r="C2" s="416"/>
      <c r="D2" s="416"/>
      <c r="E2" s="416"/>
      <c r="F2" s="416"/>
      <c r="G2" s="416"/>
      <c r="H2" s="417"/>
      <c r="I2" s="421" t="s">
        <v>101</v>
      </c>
      <c r="J2" s="416"/>
      <c r="K2" s="416"/>
      <c r="L2" s="416"/>
      <c r="M2" s="416"/>
      <c r="N2" s="416"/>
      <c r="O2" s="416"/>
      <c r="P2" s="417"/>
    </row>
    <row r="3" spans="2:16" ht="16" thickBot="1" x14ac:dyDescent="0.4"/>
    <row r="4" spans="2:16" ht="20.5" thickBot="1" x14ac:dyDescent="0.35">
      <c r="B4" s="415" t="s">
        <v>99</v>
      </c>
      <c r="C4" s="416"/>
      <c r="D4" s="416"/>
      <c r="E4" s="416"/>
      <c r="F4" s="416"/>
      <c r="G4" s="416"/>
      <c r="H4" s="416"/>
      <c r="I4" s="416"/>
      <c r="J4" s="416"/>
      <c r="K4" s="416"/>
      <c r="L4" s="417"/>
      <c r="M4" s="278"/>
    </row>
    <row r="5" spans="2:16" ht="26.5" thickBot="1" x14ac:dyDescent="0.35">
      <c r="B5" s="37" t="s">
        <v>0</v>
      </c>
      <c r="C5" s="51" t="s">
        <v>1</v>
      </c>
      <c r="D5" s="34" t="s">
        <v>40</v>
      </c>
      <c r="E5" s="241" t="s">
        <v>41</v>
      </c>
      <c r="F5" s="21" t="s">
        <v>2</v>
      </c>
      <c r="G5" s="61" t="s">
        <v>3</v>
      </c>
      <c r="H5" s="61" t="s">
        <v>4</v>
      </c>
      <c r="I5" s="61" t="s">
        <v>5</v>
      </c>
      <c r="J5" s="61" t="s">
        <v>6</v>
      </c>
      <c r="K5" s="61" t="s">
        <v>7</v>
      </c>
      <c r="L5" s="297" t="s">
        <v>8</v>
      </c>
      <c r="M5" s="22" t="s">
        <v>34</v>
      </c>
      <c r="N5" s="298" t="s">
        <v>24</v>
      </c>
    </row>
    <row r="6" spans="2:16" ht="18" x14ac:dyDescent="0.3">
      <c r="B6" s="380" t="s">
        <v>71</v>
      </c>
      <c r="C6" s="299">
        <v>1942</v>
      </c>
      <c r="D6" s="147" t="s">
        <v>10</v>
      </c>
      <c r="E6" s="266" t="s">
        <v>42</v>
      </c>
      <c r="F6" s="135">
        <v>86</v>
      </c>
      <c r="G6" s="135">
        <v>82</v>
      </c>
      <c r="H6" s="135">
        <v>87</v>
      </c>
      <c r="I6" s="135">
        <v>93</v>
      </c>
      <c r="J6" s="135">
        <v>85</v>
      </c>
      <c r="K6" s="135">
        <v>87</v>
      </c>
      <c r="L6" s="300">
        <f>SUM(F6:K6)</f>
        <v>520</v>
      </c>
      <c r="M6" s="125" t="str">
        <f>IF(L6&gt;529,"Yes","NO")</f>
        <v>NO</v>
      </c>
      <c r="N6" s="26" t="str">
        <f>IF(M6="Yes","G","")</f>
        <v/>
      </c>
    </row>
    <row r="7" spans="2:16" ht="18.5" thickBot="1" x14ac:dyDescent="0.35">
      <c r="B7" s="390" t="s">
        <v>72</v>
      </c>
      <c r="C7" s="301">
        <v>1791</v>
      </c>
      <c r="D7" s="60" t="s">
        <v>10</v>
      </c>
      <c r="E7" s="263" t="s">
        <v>42</v>
      </c>
      <c r="F7" s="137">
        <v>87</v>
      </c>
      <c r="G7" s="137">
        <v>87</v>
      </c>
      <c r="H7" s="137">
        <v>81</v>
      </c>
      <c r="I7" s="137">
        <v>85</v>
      </c>
      <c r="J7" s="137">
        <v>84</v>
      </c>
      <c r="K7" s="137">
        <v>87</v>
      </c>
      <c r="L7" s="302">
        <f>SUM(F7:K7)</f>
        <v>511</v>
      </c>
      <c r="M7" s="148" t="str">
        <f t="shared" ref="M7" si="0">IF(L7&gt;559,"Yes","NO")</f>
        <v>NO</v>
      </c>
      <c r="N7" s="149" t="str">
        <f t="shared" ref="N7" si="1">IF(M7="Yes","M","")</f>
        <v/>
      </c>
    </row>
    <row r="8" spans="2:16" ht="18" x14ac:dyDescent="0.3">
      <c r="B8" s="380" t="s">
        <v>105</v>
      </c>
      <c r="C8" s="299">
        <v>1858</v>
      </c>
      <c r="D8" s="44" t="s">
        <v>106</v>
      </c>
      <c r="E8" s="266" t="s">
        <v>79</v>
      </c>
      <c r="F8" s="135">
        <v>84</v>
      </c>
      <c r="G8" s="135">
        <v>82</v>
      </c>
      <c r="H8" s="135">
        <v>76</v>
      </c>
      <c r="I8" s="135">
        <v>69</v>
      </c>
      <c r="J8" s="135">
        <v>80</v>
      </c>
      <c r="K8" s="135">
        <v>74</v>
      </c>
      <c r="L8" s="300">
        <f>SUM(F8:K8)</f>
        <v>465</v>
      </c>
      <c r="M8" s="11" t="str">
        <f t="shared" ref="M8" si="2">IF(L8&gt;499,"Yes","NO")</f>
        <v>NO</v>
      </c>
      <c r="N8" s="139" t="str">
        <f t="shared" ref="N8" si="3">IF(M8="Yes","S","")</f>
        <v/>
      </c>
    </row>
    <row r="9" spans="2:16" ht="18" x14ac:dyDescent="0.3">
      <c r="B9" s="380" t="s">
        <v>76</v>
      </c>
      <c r="C9" s="299">
        <v>1143</v>
      </c>
      <c r="D9" s="44" t="s">
        <v>12</v>
      </c>
      <c r="E9" s="266" t="s">
        <v>44</v>
      </c>
      <c r="F9" s="135">
        <v>80</v>
      </c>
      <c r="G9" s="135">
        <v>83</v>
      </c>
      <c r="H9" s="135">
        <v>83</v>
      </c>
      <c r="I9" s="135">
        <v>80</v>
      </c>
      <c r="J9" s="135">
        <v>69</v>
      </c>
      <c r="K9" s="135">
        <v>86</v>
      </c>
      <c r="L9" s="300">
        <f>SUM(F9:K9)</f>
        <v>481</v>
      </c>
      <c r="M9" s="11" t="str">
        <f t="shared" ref="M9" si="4">IF(L9&gt;499,"Yes","NO")</f>
        <v>NO</v>
      </c>
      <c r="N9" s="139"/>
    </row>
    <row r="10" spans="2:16" ht="16" thickBot="1" x14ac:dyDescent="0.35">
      <c r="B10" s="303" t="s">
        <v>27</v>
      </c>
      <c r="C10" s="452" t="s">
        <v>28</v>
      </c>
      <c r="D10" s="453"/>
      <c r="E10" s="453"/>
      <c r="F10" s="453"/>
      <c r="G10" s="453"/>
      <c r="H10" s="453"/>
      <c r="I10" s="453"/>
      <c r="J10" s="453"/>
      <c r="K10" s="454"/>
      <c r="L10" s="304"/>
      <c r="N10" s="305"/>
    </row>
    <row r="12" spans="2:16" x14ac:dyDescent="0.3">
      <c r="B12" s="38"/>
      <c r="C12" s="95"/>
      <c r="D12" s="445"/>
      <c r="E12" s="445"/>
      <c r="F12" s="239"/>
      <c r="G12" s="445"/>
      <c r="H12" s="445"/>
      <c r="I12" s="445"/>
      <c r="J12" s="239"/>
      <c r="K12" s="445"/>
      <c r="L12" s="445"/>
      <c r="M12" s="445"/>
    </row>
    <row r="13" spans="2:16" ht="9" customHeight="1" x14ac:dyDescent="0.3">
      <c r="B13" s="445"/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</row>
    <row r="14" spans="2:16" x14ac:dyDescent="0.3">
      <c r="B14" s="38"/>
      <c r="C14" s="95"/>
      <c r="D14" s="288"/>
      <c r="E14" s="288"/>
      <c r="F14" s="239"/>
      <c r="G14" s="445"/>
      <c r="H14" s="445"/>
      <c r="I14" s="445"/>
      <c r="J14" s="239"/>
      <c r="K14" s="445"/>
      <c r="L14" s="445"/>
      <c r="M14" s="445"/>
    </row>
    <row r="15" spans="2:16" ht="6.75" customHeight="1" x14ac:dyDescent="0.3">
      <c r="B15" s="445"/>
      <c r="C15" s="445"/>
      <c r="D15" s="445"/>
      <c r="E15" s="445"/>
      <c r="F15" s="445"/>
      <c r="G15" s="445"/>
      <c r="H15" s="445"/>
      <c r="I15" s="445"/>
      <c r="J15" s="445"/>
      <c r="K15" s="445"/>
      <c r="L15" s="445"/>
      <c r="M15" s="445"/>
    </row>
    <row r="16" spans="2:16" x14ac:dyDescent="0.3">
      <c r="B16" s="38"/>
      <c r="C16" s="95"/>
      <c r="D16" s="445"/>
      <c r="E16" s="445"/>
      <c r="F16" s="239"/>
      <c r="G16" s="445"/>
      <c r="H16" s="445"/>
      <c r="I16" s="445"/>
      <c r="J16" s="239"/>
      <c r="K16" s="445"/>
      <c r="L16" s="445"/>
      <c r="M16" s="445"/>
    </row>
    <row r="17" spans="2:13" ht="7.5" customHeight="1" x14ac:dyDescent="0.3">
      <c r="B17" s="445"/>
      <c r="C17" s="445"/>
      <c r="D17" s="445"/>
      <c r="E17" s="445"/>
      <c r="F17" s="445"/>
      <c r="G17" s="445"/>
      <c r="H17" s="445"/>
      <c r="I17" s="445"/>
      <c r="J17" s="445"/>
      <c r="K17" s="445"/>
      <c r="L17" s="445"/>
      <c r="M17" s="445"/>
    </row>
    <row r="18" spans="2:13" x14ac:dyDescent="0.3">
      <c r="B18" s="38"/>
      <c r="C18" s="95"/>
      <c r="D18" s="445"/>
      <c r="E18" s="445"/>
      <c r="F18" s="239"/>
      <c r="G18" s="445"/>
      <c r="H18" s="445"/>
      <c r="I18" s="445"/>
      <c r="J18" s="239"/>
      <c r="K18" s="445"/>
      <c r="L18" s="445"/>
      <c r="M18" s="445"/>
    </row>
    <row r="19" spans="2:13" x14ac:dyDescent="0.35">
      <c r="B19" s="306"/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</row>
    <row r="20" spans="2:13" ht="18" x14ac:dyDescent="0.3">
      <c r="B20" s="444"/>
      <c r="C20" s="444"/>
      <c r="D20" s="288"/>
      <c r="E20" s="288"/>
      <c r="F20" s="448"/>
      <c r="G20" s="448"/>
      <c r="H20" s="448"/>
      <c r="I20" s="448"/>
      <c r="J20" s="448"/>
      <c r="K20" s="288"/>
      <c r="L20" s="288"/>
      <c r="M20" s="288"/>
    </row>
    <row r="21" spans="2:13" x14ac:dyDescent="0.3">
      <c r="B21" s="238"/>
      <c r="C21" s="307"/>
      <c r="D21" s="288"/>
      <c r="E21" s="288"/>
      <c r="F21" s="429"/>
      <c r="G21" s="429"/>
      <c r="H21" s="429"/>
      <c r="I21" s="429"/>
      <c r="J21" s="429"/>
      <c r="K21" s="288"/>
      <c r="L21" s="288"/>
      <c r="M21" s="288"/>
    </row>
    <row r="22" spans="2:13" x14ac:dyDescent="0.3">
      <c r="B22" s="238"/>
      <c r="C22" s="307"/>
      <c r="D22" s="288"/>
      <c r="E22" s="288"/>
      <c r="F22" s="295"/>
      <c r="G22" s="447"/>
      <c r="H22" s="447"/>
      <c r="I22" s="447"/>
      <c r="J22" s="237"/>
      <c r="K22" s="288"/>
      <c r="L22" s="288"/>
      <c r="M22" s="288"/>
    </row>
    <row r="23" spans="2:13" ht="14" x14ac:dyDescent="0.3">
      <c r="B23" s="238"/>
      <c r="C23" s="307"/>
      <c r="D23" s="288"/>
      <c r="E23" s="288"/>
      <c r="F23" s="295"/>
      <c r="G23" s="447"/>
      <c r="H23" s="447"/>
      <c r="I23" s="447"/>
      <c r="J23" s="288"/>
      <c r="K23" s="288"/>
      <c r="L23" s="288"/>
      <c r="M23" s="288"/>
    </row>
    <row r="24" spans="2:13" ht="14" x14ac:dyDescent="0.3">
      <c r="B24" s="238"/>
      <c r="C24" s="307"/>
      <c r="D24" s="288"/>
      <c r="E24" s="288"/>
      <c r="F24" s="295"/>
      <c r="G24" s="447"/>
      <c r="H24" s="447"/>
      <c r="I24" s="447"/>
      <c r="J24" s="288"/>
      <c r="K24" s="288"/>
      <c r="L24" s="288"/>
      <c r="M24" s="288"/>
    </row>
    <row r="25" spans="2:13" ht="14" x14ac:dyDescent="0.3">
      <c r="B25" s="238"/>
      <c r="C25" s="307"/>
      <c r="D25" s="288"/>
      <c r="E25" s="288"/>
      <c r="F25" s="295"/>
      <c r="G25" s="447"/>
      <c r="H25" s="447"/>
      <c r="I25" s="447"/>
      <c r="J25" s="288"/>
      <c r="K25" s="288"/>
      <c r="L25" s="288"/>
      <c r="M25" s="288"/>
    </row>
    <row r="26" spans="2:13" ht="14" x14ac:dyDescent="0.3">
      <c r="B26" s="238"/>
      <c r="C26" s="307"/>
      <c r="D26" s="288"/>
      <c r="E26" s="288"/>
      <c r="F26" s="288"/>
      <c r="G26" s="288"/>
      <c r="H26" s="288"/>
      <c r="I26" s="288"/>
      <c r="J26" s="288"/>
      <c r="K26" s="288"/>
      <c r="L26" s="288"/>
      <c r="M26" s="288"/>
    </row>
    <row r="27" spans="2:13" ht="14" x14ac:dyDescent="0.3">
      <c r="B27" s="238"/>
      <c r="C27" s="307"/>
      <c r="D27" s="288"/>
      <c r="E27" s="288"/>
      <c r="F27" s="288"/>
      <c r="G27" s="288"/>
      <c r="H27" s="288"/>
      <c r="I27" s="288"/>
      <c r="J27" s="288"/>
      <c r="K27" s="288"/>
      <c r="L27" s="288"/>
      <c r="M27" s="288"/>
    </row>
    <row r="28" spans="2:13" ht="14" x14ac:dyDescent="0.3">
      <c r="B28" s="238"/>
      <c r="C28" s="307"/>
      <c r="D28" s="288"/>
      <c r="E28" s="288"/>
      <c r="F28" s="288"/>
      <c r="G28" s="288"/>
      <c r="H28" s="288"/>
      <c r="I28" s="288"/>
      <c r="J28" s="288"/>
      <c r="K28" s="288"/>
      <c r="L28" s="288"/>
      <c r="M28" s="288"/>
    </row>
    <row r="29" spans="2:13" ht="14" x14ac:dyDescent="0.3">
      <c r="B29" s="238"/>
      <c r="C29" s="307"/>
      <c r="D29" s="288"/>
      <c r="E29" s="288"/>
      <c r="F29" s="288"/>
      <c r="G29" s="288"/>
      <c r="H29" s="288"/>
      <c r="I29" s="288"/>
      <c r="J29" s="288"/>
      <c r="K29" s="288"/>
      <c r="L29" s="288"/>
      <c r="M29" s="288"/>
    </row>
    <row r="30" spans="2:13" ht="14" x14ac:dyDescent="0.3">
      <c r="B30" s="238"/>
      <c r="C30" s="79"/>
      <c r="D30" s="288"/>
      <c r="E30" s="288"/>
      <c r="F30" s="288"/>
      <c r="G30" s="288"/>
      <c r="H30" s="288"/>
      <c r="I30" s="288"/>
      <c r="J30" s="288"/>
      <c r="K30" s="288"/>
      <c r="L30" s="288"/>
      <c r="M30" s="288"/>
    </row>
    <row r="31" spans="2:13" x14ac:dyDescent="0.35">
      <c r="B31" s="306"/>
      <c r="C31" s="288"/>
      <c r="D31" s="288"/>
      <c r="E31" s="288"/>
      <c r="F31" s="288"/>
      <c r="G31" s="288"/>
      <c r="H31" s="288"/>
      <c r="I31" s="288"/>
      <c r="J31" s="288"/>
      <c r="K31" s="288"/>
      <c r="L31" s="288"/>
      <c r="M31" s="288"/>
    </row>
  </sheetData>
  <sortState xmlns:xlrd2="http://schemas.microsoft.com/office/spreadsheetml/2017/richdata2" ref="B8:L9">
    <sortCondition ref="L8:L9"/>
  </sortState>
  <mergeCells count="25">
    <mergeCell ref="G25:I25"/>
    <mergeCell ref="B20:C20"/>
    <mergeCell ref="B15:M15"/>
    <mergeCell ref="G16:I16"/>
    <mergeCell ref="K16:M16"/>
    <mergeCell ref="B17:M17"/>
    <mergeCell ref="F20:J20"/>
    <mergeCell ref="D18:E18"/>
    <mergeCell ref="G18:I18"/>
    <mergeCell ref="K18:M18"/>
    <mergeCell ref="D16:E16"/>
    <mergeCell ref="F21:J21"/>
    <mergeCell ref="G22:I22"/>
    <mergeCell ref="G23:I23"/>
    <mergeCell ref="G24:I24"/>
    <mergeCell ref="B13:M13"/>
    <mergeCell ref="G14:I14"/>
    <mergeCell ref="K14:M14"/>
    <mergeCell ref="I2:P2"/>
    <mergeCell ref="C10:K10"/>
    <mergeCell ref="B2:H2"/>
    <mergeCell ref="D12:E12"/>
    <mergeCell ref="G12:I12"/>
    <mergeCell ref="K12:M12"/>
    <mergeCell ref="B4:L4"/>
  </mergeCells>
  <pageMargins left="0.23622047244094491" right="0.23622047244094491" top="0.74803149606299213" bottom="0.74803149606299213" header="0.31496062992125984" footer="0.31496062992125984"/>
  <pageSetup paperSize="9" fitToHeight="0" orientation="landscape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P30"/>
  <sheetViews>
    <sheetView zoomScale="90" zoomScaleNormal="90" workbookViewId="0">
      <selection activeCell="Q12" sqref="Q12"/>
    </sheetView>
  </sheetViews>
  <sheetFormatPr defaultColWidth="9.1796875" defaultRowHeight="18" x14ac:dyDescent="0.35"/>
  <cols>
    <col min="1" max="1" width="4.26953125" style="128" customWidth="1"/>
    <col min="2" max="2" width="22" style="29" customWidth="1"/>
    <col min="3" max="4" width="7.26953125" style="308" customWidth="1"/>
    <col min="5" max="5" width="8.81640625" style="309" customWidth="1"/>
    <col min="6" max="6" width="10.1796875" style="128" customWidth="1"/>
    <col min="7" max="12" width="6" style="128" customWidth="1"/>
    <col min="13" max="16384" width="9.1796875" style="128"/>
  </cols>
  <sheetData>
    <row r="1" spans="2:16" ht="16" thickBot="1" x14ac:dyDescent="0.35">
      <c r="B1" s="28"/>
      <c r="C1" s="49"/>
      <c r="D1" s="13"/>
      <c r="E1" s="13"/>
      <c r="F1" s="13"/>
      <c r="G1" s="13"/>
      <c r="H1" s="13"/>
      <c r="I1" s="13"/>
      <c r="J1" s="13"/>
      <c r="K1" s="13"/>
      <c r="L1" s="13"/>
      <c r="N1" s="84"/>
    </row>
    <row r="2" spans="2:16" ht="20.5" thickBot="1" x14ac:dyDescent="0.4">
      <c r="B2" s="415" t="s">
        <v>100</v>
      </c>
      <c r="C2" s="416"/>
      <c r="D2" s="416"/>
      <c r="E2" s="416"/>
      <c r="F2" s="416"/>
      <c r="G2" s="416"/>
      <c r="H2" s="417"/>
      <c r="I2" s="421" t="s">
        <v>101</v>
      </c>
      <c r="J2" s="416"/>
      <c r="K2" s="416"/>
      <c r="L2" s="416"/>
      <c r="M2" s="416"/>
      <c r="N2" s="416"/>
      <c r="O2" s="416"/>
      <c r="P2" s="417"/>
    </row>
    <row r="3" spans="2:16" ht="18.5" thickBot="1" x14ac:dyDescent="0.4"/>
    <row r="4" spans="2:16" ht="20.5" thickBot="1" x14ac:dyDescent="0.4">
      <c r="B4" s="415" t="s">
        <v>52</v>
      </c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7"/>
      <c r="N4" s="201"/>
    </row>
    <row r="5" spans="2:16" ht="31.5" thickBot="1" x14ac:dyDescent="0.4">
      <c r="B5" s="32" t="s">
        <v>0</v>
      </c>
      <c r="C5" s="86" t="s">
        <v>1</v>
      </c>
      <c r="D5" s="87" t="s">
        <v>59</v>
      </c>
      <c r="E5" s="88" t="s">
        <v>40</v>
      </c>
      <c r="F5" s="381" t="s">
        <v>41</v>
      </c>
      <c r="G5" s="21" t="s">
        <v>2</v>
      </c>
      <c r="H5" s="61" t="s">
        <v>3</v>
      </c>
      <c r="I5" s="61" t="s">
        <v>4</v>
      </c>
      <c r="J5" s="61" t="s">
        <v>5</v>
      </c>
      <c r="K5" s="61" t="s">
        <v>6</v>
      </c>
      <c r="L5" s="61" t="s">
        <v>7</v>
      </c>
      <c r="M5" s="297" t="s">
        <v>8</v>
      </c>
      <c r="N5" s="22" t="s">
        <v>34</v>
      </c>
      <c r="O5" s="298" t="s">
        <v>24</v>
      </c>
    </row>
    <row r="6" spans="2:16" x14ac:dyDescent="0.35">
      <c r="B6" s="391" t="s">
        <v>53</v>
      </c>
      <c r="C6" s="80">
        <v>1079</v>
      </c>
      <c r="D6" s="65" t="s">
        <v>61</v>
      </c>
      <c r="E6" s="520" t="s">
        <v>10</v>
      </c>
      <c r="F6" s="382" t="s">
        <v>42</v>
      </c>
      <c r="G6" s="267">
        <v>91</v>
      </c>
      <c r="H6" s="136">
        <v>92</v>
      </c>
      <c r="I6" s="136">
        <v>92</v>
      </c>
      <c r="J6" s="136">
        <v>90</v>
      </c>
      <c r="K6" s="136">
        <v>95</v>
      </c>
      <c r="L6" s="403">
        <v>93</v>
      </c>
      <c r="M6" s="402">
        <f>SUM(G6:L6)</f>
        <v>553</v>
      </c>
      <c r="N6" s="9" t="str">
        <f>IF(M6&gt;559,"Yes","NO")</f>
        <v>NO</v>
      </c>
      <c r="O6" s="310" t="str">
        <f t="shared" ref="O6:O7" si="0">IF(N6="Yes","M","")</f>
        <v/>
      </c>
    </row>
    <row r="7" spans="2:16" x14ac:dyDescent="0.35">
      <c r="B7" s="260" t="s">
        <v>58</v>
      </c>
      <c r="C7" s="82">
        <v>1966</v>
      </c>
      <c r="D7" s="67" t="s">
        <v>60</v>
      </c>
      <c r="E7" s="521" t="s">
        <v>10</v>
      </c>
      <c r="F7" s="249" t="s">
        <v>42</v>
      </c>
      <c r="G7" s="273">
        <v>86</v>
      </c>
      <c r="H7" s="135">
        <v>82</v>
      </c>
      <c r="I7" s="135">
        <v>87</v>
      </c>
      <c r="J7" s="135">
        <v>93</v>
      </c>
      <c r="K7" s="135">
        <v>85</v>
      </c>
      <c r="L7" s="404">
        <v>87</v>
      </c>
      <c r="M7" s="311">
        <f>SUM(G7:L7)</f>
        <v>520</v>
      </c>
      <c r="N7" s="11" t="str">
        <f>IF(M7&gt;559,"Yes","NO")</f>
        <v>NO</v>
      </c>
      <c r="O7" s="312" t="str">
        <f t="shared" si="0"/>
        <v/>
      </c>
    </row>
    <row r="8" spans="2:16" x14ac:dyDescent="0.35">
      <c r="B8" s="389" t="s">
        <v>96</v>
      </c>
      <c r="C8" s="83">
        <v>1929</v>
      </c>
      <c r="D8" s="85" t="s">
        <v>61</v>
      </c>
      <c r="E8" s="76" t="s">
        <v>12</v>
      </c>
      <c r="F8" s="252" t="s">
        <v>42</v>
      </c>
      <c r="G8" s="281">
        <v>78</v>
      </c>
      <c r="H8" s="39">
        <v>88</v>
      </c>
      <c r="I8" s="39">
        <v>85</v>
      </c>
      <c r="J8" s="39">
        <v>87</v>
      </c>
      <c r="K8" s="39">
        <v>89</v>
      </c>
      <c r="L8" s="282">
        <v>82</v>
      </c>
      <c r="M8" s="235">
        <f>SUM(G8:L8)</f>
        <v>509</v>
      </c>
      <c r="N8" s="146" t="str">
        <f t="shared" ref="N8:N9" si="1">IF(M8&gt;499,"Yes","NO")</f>
        <v>Yes</v>
      </c>
      <c r="O8" s="58" t="str">
        <f t="shared" ref="O8:O10" si="2">IF(N8="Yes","S","")</f>
        <v>S</v>
      </c>
    </row>
    <row r="9" spans="2:16" x14ac:dyDescent="0.35">
      <c r="B9" s="389" t="s">
        <v>62</v>
      </c>
      <c r="C9" s="83">
        <v>1150</v>
      </c>
      <c r="D9" s="85" t="s">
        <v>63</v>
      </c>
      <c r="E9" s="76" t="s">
        <v>12</v>
      </c>
      <c r="F9" s="248" t="s">
        <v>42</v>
      </c>
      <c r="G9" s="281">
        <v>85</v>
      </c>
      <c r="H9" s="39">
        <v>82</v>
      </c>
      <c r="I9" s="39">
        <v>80</v>
      </c>
      <c r="J9" s="39">
        <v>81</v>
      </c>
      <c r="K9" s="39">
        <v>80</v>
      </c>
      <c r="L9" s="282">
        <v>77</v>
      </c>
      <c r="M9" s="235">
        <f>SUM(G9:L9)</f>
        <v>485</v>
      </c>
      <c r="N9" s="93" t="str">
        <f t="shared" si="1"/>
        <v>NO</v>
      </c>
      <c r="O9" s="58"/>
    </row>
    <row r="10" spans="2:16" x14ac:dyDescent="0.35">
      <c r="B10" s="260" t="s">
        <v>98</v>
      </c>
      <c r="C10" s="82">
        <v>2024</v>
      </c>
      <c r="D10" s="67" t="s">
        <v>61</v>
      </c>
      <c r="E10" s="68" t="s">
        <v>12</v>
      </c>
      <c r="F10" s="243" t="s">
        <v>42</v>
      </c>
      <c r="G10" s="273">
        <v>70</v>
      </c>
      <c r="H10" s="135">
        <v>80</v>
      </c>
      <c r="I10" s="135">
        <v>78</v>
      </c>
      <c r="J10" s="135">
        <v>89</v>
      </c>
      <c r="K10" s="135">
        <v>83</v>
      </c>
      <c r="L10" s="283">
        <v>84</v>
      </c>
      <c r="M10" s="236">
        <f>SUM(G10:L10)</f>
        <v>484</v>
      </c>
      <c r="N10" s="11" t="str">
        <f t="shared" ref="N10:N11" si="3">IF(M10&gt;499,"Yes","NO")</f>
        <v>NO</v>
      </c>
      <c r="O10" s="24" t="str">
        <f t="shared" si="2"/>
        <v/>
      </c>
    </row>
    <row r="11" spans="2:16" ht="18.5" thickBot="1" x14ac:dyDescent="0.4">
      <c r="B11" s="225" t="s">
        <v>97</v>
      </c>
      <c r="C11" s="81">
        <v>1927</v>
      </c>
      <c r="D11" s="66" t="s">
        <v>61</v>
      </c>
      <c r="E11" s="77" t="s">
        <v>12</v>
      </c>
      <c r="F11" s="244" t="s">
        <v>42</v>
      </c>
      <c r="G11" s="268">
        <v>74</v>
      </c>
      <c r="H11" s="137">
        <v>67</v>
      </c>
      <c r="I11" s="137">
        <v>64</v>
      </c>
      <c r="J11" s="137">
        <v>61</v>
      </c>
      <c r="K11" s="137">
        <v>63</v>
      </c>
      <c r="L11" s="284">
        <v>58</v>
      </c>
      <c r="M11" s="234">
        <f>SUM(G11:L11)</f>
        <v>387</v>
      </c>
      <c r="N11" s="10" t="str">
        <f t="shared" si="3"/>
        <v>NO</v>
      </c>
      <c r="O11" s="6"/>
    </row>
    <row r="12" spans="2:16" ht="26.25" customHeight="1" thickBot="1" x14ac:dyDescent="0.4">
      <c r="B12" s="286" t="s">
        <v>27</v>
      </c>
      <c r="C12" s="449" t="s">
        <v>65</v>
      </c>
      <c r="D12" s="450"/>
      <c r="E12" s="450"/>
      <c r="F12" s="450"/>
      <c r="G12" s="450"/>
      <c r="H12" s="450"/>
      <c r="I12" s="450"/>
      <c r="J12" s="450"/>
      <c r="K12" s="450"/>
      <c r="L12" s="450"/>
      <c r="M12" s="451"/>
      <c r="N12" s="201"/>
    </row>
    <row r="13" spans="2:16" x14ac:dyDescent="0.35">
      <c r="C13" s="313"/>
      <c r="D13" s="313"/>
      <c r="F13" s="128">
        <f>COUNTA(F6:F11)</f>
        <v>6</v>
      </c>
    </row>
    <row r="14" spans="2:16" ht="15.5" x14ac:dyDescent="0.35">
      <c r="B14" s="239"/>
      <c r="C14" s="127"/>
      <c r="D14" s="127"/>
      <c r="E14" s="445"/>
      <c r="F14" s="445"/>
      <c r="G14" s="239"/>
      <c r="H14" s="445"/>
      <c r="I14" s="445"/>
      <c r="J14" s="445"/>
      <c r="K14" s="239"/>
      <c r="L14" s="445"/>
      <c r="M14" s="445"/>
      <c r="N14" s="445"/>
    </row>
    <row r="15" spans="2:16" ht="6.75" customHeight="1" x14ac:dyDescent="0.35">
      <c r="B15" s="445"/>
      <c r="C15" s="445"/>
      <c r="D15" s="445"/>
      <c r="E15" s="445"/>
      <c r="F15" s="445"/>
      <c r="G15" s="445"/>
      <c r="H15" s="445"/>
      <c r="I15" s="445"/>
      <c r="J15" s="445"/>
      <c r="K15" s="445"/>
      <c r="L15" s="445"/>
      <c r="M15" s="445"/>
      <c r="N15" s="445"/>
    </row>
    <row r="16" spans="2:16" ht="15.5" x14ac:dyDescent="0.35">
      <c r="B16" s="239"/>
      <c r="C16" s="127"/>
      <c r="D16" s="127"/>
      <c r="E16" s="445"/>
      <c r="F16" s="445"/>
      <c r="G16" s="239"/>
      <c r="H16" s="445"/>
      <c r="I16" s="445"/>
      <c r="J16" s="445"/>
      <c r="K16" s="239"/>
      <c r="L16" s="445"/>
      <c r="M16" s="445"/>
      <c r="N16" s="445"/>
    </row>
    <row r="17" spans="2:14" ht="6.75" customHeight="1" x14ac:dyDescent="0.35">
      <c r="B17" s="445"/>
      <c r="C17" s="445"/>
      <c r="D17" s="445"/>
      <c r="E17" s="445"/>
      <c r="F17" s="445"/>
      <c r="G17" s="445"/>
      <c r="H17" s="445"/>
      <c r="I17" s="445"/>
      <c r="J17" s="445"/>
      <c r="K17" s="445"/>
      <c r="L17" s="445"/>
      <c r="M17" s="445"/>
      <c r="N17" s="445"/>
    </row>
    <row r="18" spans="2:14" ht="15.5" x14ac:dyDescent="0.35">
      <c r="B18" s="239"/>
      <c r="C18" s="127"/>
      <c r="D18" s="127"/>
      <c r="E18" s="445"/>
      <c r="F18" s="445"/>
      <c r="G18" s="239"/>
      <c r="H18" s="445"/>
      <c r="I18" s="445"/>
      <c r="J18" s="445"/>
      <c r="K18" s="239"/>
      <c r="L18" s="445"/>
      <c r="M18" s="445"/>
      <c r="N18" s="445"/>
    </row>
    <row r="19" spans="2:14" x14ac:dyDescent="0.35">
      <c r="B19" s="239"/>
      <c r="C19" s="314"/>
      <c r="D19" s="314"/>
      <c r="E19" s="315"/>
      <c r="F19" s="316"/>
      <c r="G19" s="316"/>
      <c r="H19" s="316"/>
      <c r="I19" s="316"/>
      <c r="J19" s="316"/>
      <c r="K19" s="316"/>
      <c r="L19" s="316"/>
      <c r="M19" s="316"/>
      <c r="N19" s="316"/>
    </row>
    <row r="20" spans="2:14" x14ac:dyDescent="0.35">
      <c r="B20" s="444"/>
      <c r="C20" s="444"/>
      <c r="D20" s="238"/>
      <c r="E20" s="315"/>
      <c r="F20" s="316"/>
      <c r="G20" s="316"/>
      <c r="H20" s="316"/>
      <c r="I20" s="316"/>
      <c r="J20" s="316"/>
      <c r="K20" s="316"/>
      <c r="L20" s="316"/>
      <c r="M20" s="316"/>
      <c r="N20" s="316"/>
    </row>
    <row r="21" spans="2:14" x14ac:dyDescent="0.35">
      <c r="B21" s="238"/>
      <c r="C21" s="307"/>
      <c r="D21" s="307"/>
      <c r="E21" s="315"/>
      <c r="F21" s="316"/>
      <c r="G21" s="316"/>
      <c r="H21" s="316"/>
      <c r="I21" s="316"/>
      <c r="J21" s="316"/>
      <c r="K21" s="316"/>
      <c r="L21" s="316"/>
      <c r="M21" s="316"/>
      <c r="N21" s="316"/>
    </row>
    <row r="22" spans="2:14" x14ac:dyDescent="0.35">
      <c r="B22" s="238"/>
      <c r="C22" s="307"/>
      <c r="D22" s="307"/>
      <c r="E22" s="315"/>
      <c r="F22" s="316"/>
      <c r="G22" s="316"/>
      <c r="H22" s="316"/>
      <c r="I22" s="316"/>
      <c r="J22" s="316"/>
      <c r="K22" s="316"/>
      <c r="L22" s="316"/>
      <c r="M22" s="316"/>
      <c r="N22" s="316"/>
    </row>
    <row r="23" spans="2:14" x14ac:dyDescent="0.35">
      <c r="B23" s="238"/>
      <c r="C23" s="307"/>
      <c r="D23" s="307"/>
      <c r="E23" s="315"/>
      <c r="F23" s="316"/>
      <c r="G23" s="316"/>
      <c r="H23" s="316"/>
      <c r="I23" s="316"/>
      <c r="J23" s="316"/>
      <c r="K23" s="316"/>
      <c r="L23" s="316"/>
      <c r="M23" s="316"/>
      <c r="N23" s="316"/>
    </row>
    <row r="24" spans="2:14" x14ac:dyDescent="0.35">
      <c r="B24" s="238"/>
      <c r="C24" s="307"/>
      <c r="D24" s="307"/>
      <c r="E24" s="315"/>
      <c r="F24" s="316"/>
      <c r="G24" s="316"/>
      <c r="H24" s="316"/>
      <c r="I24" s="316"/>
      <c r="J24" s="316"/>
      <c r="K24" s="316"/>
      <c r="L24" s="316"/>
      <c r="M24" s="316"/>
      <c r="N24" s="316"/>
    </row>
    <row r="25" spans="2:14" x14ac:dyDescent="0.35">
      <c r="B25" s="238"/>
      <c r="C25" s="307"/>
      <c r="D25" s="307"/>
      <c r="E25" s="315"/>
      <c r="F25" s="316"/>
      <c r="G25" s="316"/>
      <c r="H25" s="316"/>
      <c r="I25" s="316"/>
      <c r="J25" s="316"/>
      <c r="K25" s="316"/>
      <c r="L25" s="316"/>
      <c r="M25" s="316"/>
      <c r="N25" s="316"/>
    </row>
    <row r="26" spans="2:14" x14ac:dyDescent="0.35">
      <c r="B26" s="238"/>
      <c r="C26" s="307"/>
      <c r="D26" s="307"/>
      <c r="E26" s="315"/>
      <c r="F26" s="316"/>
      <c r="G26" s="316"/>
      <c r="H26" s="316"/>
      <c r="I26" s="316"/>
      <c r="J26" s="316"/>
      <c r="K26" s="316"/>
      <c r="L26" s="316"/>
      <c r="M26" s="316"/>
      <c r="N26" s="316"/>
    </row>
    <row r="27" spans="2:14" x14ac:dyDescent="0.35">
      <c r="B27" s="238"/>
      <c r="C27" s="307"/>
      <c r="D27" s="307"/>
      <c r="E27" s="315"/>
      <c r="F27" s="316"/>
      <c r="G27" s="316"/>
      <c r="H27" s="316"/>
      <c r="I27" s="316"/>
      <c r="J27" s="316"/>
      <c r="K27" s="316"/>
      <c r="L27" s="316"/>
      <c r="M27" s="316"/>
      <c r="N27" s="316"/>
    </row>
    <row r="28" spans="2:14" x14ac:dyDescent="0.35">
      <c r="B28" s="238"/>
      <c r="C28" s="307"/>
      <c r="D28" s="307"/>
      <c r="E28" s="315"/>
      <c r="F28" s="316"/>
      <c r="G28" s="316"/>
      <c r="H28" s="316"/>
      <c r="I28" s="316"/>
      <c r="J28" s="316"/>
      <c r="K28" s="316"/>
      <c r="L28" s="316"/>
      <c r="M28" s="316"/>
      <c r="N28" s="316"/>
    </row>
    <row r="29" spans="2:14" x14ac:dyDescent="0.35">
      <c r="B29" s="238"/>
      <c r="C29" s="307"/>
      <c r="D29" s="307"/>
      <c r="E29" s="315"/>
      <c r="F29" s="316"/>
      <c r="G29" s="316"/>
      <c r="H29" s="316"/>
      <c r="I29" s="316"/>
      <c r="J29" s="316"/>
      <c r="K29" s="316"/>
      <c r="L29" s="316"/>
      <c r="M29" s="316"/>
      <c r="N29" s="316"/>
    </row>
    <row r="30" spans="2:14" x14ac:dyDescent="0.35">
      <c r="B30" s="238"/>
      <c r="C30" s="79"/>
      <c r="D30" s="79"/>
      <c r="E30" s="315"/>
      <c r="F30" s="316"/>
      <c r="G30" s="316"/>
      <c r="H30" s="316"/>
      <c r="I30" s="316"/>
      <c r="J30" s="316"/>
      <c r="K30" s="316"/>
      <c r="L30" s="316"/>
      <c r="M30" s="316"/>
      <c r="N30" s="316"/>
    </row>
  </sheetData>
  <sortState xmlns:xlrd2="http://schemas.microsoft.com/office/spreadsheetml/2017/richdata2" ref="B8:M11">
    <sortCondition descending="1" ref="M8:M11"/>
  </sortState>
  <mergeCells count="16">
    <mergeCell ref="B2:H2"/>
    <mergeCell ref="E14:F14"/>
    <mergeCell ref="H14:J14"/>
    <mergeCell ref="L14:N14"/>
    <mergeCell ref="C12:M12"/>
    <mergeCell ref="I2:P2"/>
    <mergeCell ref="B4:M4"/>
    <mergeCell ref="B20:C20"/>
    <mergeCell ref="E18:F18"/>
    <mergeCell ref="H18:J18"/>
    <mergeCell ref="L18:N18"/>
    <mergeCell ref="B15:N15"/>
    <mergeCell ref="E16:F16"/>
    <mergeCell ref="H16:J16"/>
    <mergeCell ref="L16:N16"/>
    <mergeCell ref="B17:N17"/>
  </mergeCells>
  <pageMargins left="0.25" right="0.25" top="0.75" bottom="0.75" header="0.3" footer="0.3"/>
  <pageSetup paperSize="9" fitToHeight="0" orientation="landscape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31"/>
  <sheetViews>
    <sheetView zoomScale="80" zoomScaleNormal="80" workbookViewId="0">
      <selection activeCell="D6" sqref="D6"/>
    </sheetView>
  </sheetViews>
  <sheetFormatPr defaultColWidth="9.1796875" defaultRowHeight="15.5" x14ac:dyDescent="0.35"/>
  <cols>
    <col min="1" max="1" width="4.26953125" style="13" customWidth="1"/>
    <col min="2" max="2" width="22.54296875" style="28" customWidth="1"/>
    <col min="3" max="3" width="5.81640625" style="13" customWidth="1"/>
    <col min="4" max="4" width="6.81640625" style="59" customWidth="1"/>
    <col min="5" max="5" width="9.1796875" style="13"/>
    <col min="6" max="8" width="7.7265625" style="13" customWidth="1"/>
    <col min="9" max="9" width="9.7265625" style="13" customWidth="1"/>
    <col min="10" max="12" width="7.7265625" style="13" customWidth="1"/>
    <col min="13" max="13" width="9.7265625" style="13" customWidth="1"/>
    <col min="14" max="14" width="9.1796875" style="13"/>
    <col min="15" max="15" width="2.81640625" style="13" customWidth="1"/>
    <col min="16" max="16" width="4.81640625" style="13" customWidth="1"/>
    <col min="17" max="17" width="20.1796875" style="13" customWidth="1"/>
    <col min="18" max="18" width="9.1796875" style="13"/>
    <col min="19" max="19" width="3.453125" style="13" customWidth="1"/>
    <col min="20" max="16384" width="9.1796875" style="13"/>
  </cols>
  <sheetData>
    <row r="1" spans="1:17" ht="18.5" thickBot="1" x14ac:dyDescent="0.35">
      <c r="A1" s="317"/>
      <c r="C1" s="49"/>
      <c r="D1" s="13"/>
    </row>
    <row r="2" spans="1:17" ht="28.5" customHeight="1" thickBot="1" x14ac:dyDescent="0.35">
      <c r="B2" s="415" t="s">
        <v>100</v>
      </c>
      <c r="C2" s="416"/>
      <c r="D2" s="416"/>
      <c r="E2" s="416"/>
      <c r="F2" s="416"/>
      <c r="G2" s="416"/>
      <c r="H2" s="417"/>
      <c r="I2" s="421" t="s">
        <v>101</v>
      </c>
      <c r="J2" s="416"/>
      <c r="K2" s="416"/>
      <c r="L2" s="416"/>
      <c r="M2" s="416"/>
      <c r="N2" s="416"/>
      <c r="O2" s="416"/>
      <c r="P2" s="417"/>
    </row>
    <row r="3" spans="1:17" ht="16" thickBot="1" x14ac:dyDescent="0.35">
      <c r="B3" s="29"/>
      <c r="C3" s="318"/>
      <c r="D3" s="36"/>
      <c r="E3" s="8"/>
      <c r="F3" s="128"/>
      <c r="G3" s="128"/>
      <c r="H3" s="128"/>
      <c r="I3" s="128"/>
      <c r="J3" s="128"/>
      <c r="K3" s="128"/>
      <c r="L3" s="128"/>
    </row>
    <row r="4" spans="1:17" ht="28.5" customHeight="1" thickBot="1" x14ac:dyDescent="0.35">
      <c r="B4" s="418" t="s">
        <v>86</v>
      </c>
      <c r="C4" s="419"/>
      <c r="D4" s="419"/>
      <c r="E4" s="419"/>
      <c r="F4" s="419"/>
      <c r="G4" s="419"/>
      <c r="H4" s="419"/>
      <c r="I4" s="419"/>
      <c r="J4" s="419"/>
      <c r="K4" s="419"/>
      <c r="L4" s="420"/>
    </row>
    <row r="5" spans="1:17" ht="26.5" thickBot="1" x14ac:dyDescent="0.35">
      <c r="B5" s="32" t="s">
        <v>0</v>
      </c>
      <c r="C5" s="143" t="s">
        <v>1</v>
      </c>
      <c r="D5" s="108" t="s">
        <v>40</v>
      </c>
      <c r="E5" s="256" t="s">
        <v>41</v>
      </c>
      <c r="F5" s="100" t="s">
        <v>20</v>
      </c>
      <c r="G5" s="105" t="s">
        <v>21</v>
      </c>
      <c r="H5" s="319" t="s">
        <v>22</v>
      </c>
      <c r="I5" s="208" t="s">
        <v>23</v>
      </c>
      <c r="J5" s="320" t="s">
        <v>20</v>
      </c>
      <c r="K5" s="321" t="s">
        <v>21</v>
      </c>
      <c r="L5" s="322" t="s">
        <v>22</v>
      </c>
      <c r="M5" s="208" t="s">
        <v>23</v>
      </c>
      <c r="N5" s="323" t="s">
        <v>8</v>
      </c>
    </row>
    <row r="6" spans="1:17" ht="18" x14ac:dyDescent="0.3">
      <c r="B6" s="483" t="s">
        <v>67</v>
      </c>
      <c r="C6" s="324">
        <v>1383</v>
      </c>
      <c r="D6" s="107" t="s">
        <v>9</v>
      </c>
      <c r="E6" s="383" t="s">
        <v>45</v>
      </c>
      <c r="F6" s="267">
        <v>91</v>
      </c>
      <c r="G6" s="136">
        <v>87</v>
      </c>
      <c r="H6" s="285">
        <v>79</v>
      </c>
      <c r="I6" s="17">
        <f t="shared" ref="I6:I8" si="0">SUM($F6:$H6)</f>
        <v>257</v>
      </c>
      <c r="J6" s="174">
        <v>98</v>
      </c>
      <c r="K6" s="175">
        <v>92</v>
      </c>
      <c r="L6" s="176">
        <v>87</v>
      </c>
      <c r="M6" s="17">
        <f t="shared" ref="M6:M8" si="1">SUM($J6:$L6)</f>
        <v>277</v>
      </c>
      <c r="N6" s="325">
        <f t="shared" ref="N6:N8" si="2">SUM(I6+M6)</f>
        <v>534</v>
      </c>
    </row>
    <row r="7" spans="1:17" ht="18" x14ac:dyDescent="0.3">
      <c r="B7" s="393" t="s">
        <v>115</v>
      </c>
      <c r="C7" s="326">
        <v>909</v>
      </c>
      <c r="D7" s="130" t="s">
        <v>10</v>
      </c>
      <c r="E7" s="245" t="s">
        <v>83</v>
      </c>
      <c r="F7" s="281">
        <v>88</v>
      </c>
      <c r="G7" s="39">
        <v>80</v>
      </c>
      <c r="H7" s="282">
        <v>57</v>
      </c>
      <c r="I7" s="23">
        <f t="shared" si="0"/>
        <v>225</v>
      </c>
      <c r="J7" s="180">
        <v>79</v>
      </c>
      <c r="K7" s="181">
        <v>76</v>
      </c>
      <c r="L7" s="182">
        <v>75</v>
      </c>
      <c r="M7" s="23">
        <f t="shared" si="1"/>
        <v>230</v>
      </c>
      <c r="N7" s="327">
        <f t="shared" si="2"/>
        <v>455</v>
      </c>
    </row>
    <row r="8" spans="1:17" ht="18" x14ac:dyDescent="0.3">
      <c r="B8" s="394" t="s">
        <v>68</v>
      </c>
      <c r="C8" s="129">
        <v>641</v>
      </c>
      <c r="D8" s="522" t="s">
        <v>12</v>
      </c>
      <c r="E8" s="523" t="s">
        <v>45</v>
      </c>
      <c r="F8" s="273">
        <v>90</v>
      </c>
      <c r="G8" s="135">
        <v>90</v>
      </c>
      <c r="H8" s="404">
        <v>79</v>
      </c>
      <c r="I8" s="18">
        <f>SUM($F8:$H8)</f>
        <v>259</v>
      </c>
      <c r="J8" s="171">
        <v>92</v>
      </c>
      <c r="K8" s="166">
        <v>92</v>
      </c>
      <c r="L8" s="172">
        <v>61</v>
      </c>
      <c r="M8" s="18">
        <f>SUM($J8:$L8)</f>
        <v>245</v>
      </c>
      <c r="N8" s="311">
        <f>SUM(I8+M8)</f>
        <v>504</v>
      </c>
    </row>
    <row r="9" spans="1:17" ht="18" x14ac:dyDescent="0.3">
      <c r="B9" s="393" t="s">
        <v>94</v>
      </c>
      <c r="C9" s="326">
        <v>1041</v>
      </c>
      <c r="D9" s="131" t="s">
        <v>12</v>
      </c>
      <c r="E9" s="245" t="s">
        <v>45</v>
      </c>
      <c r="F9" s="281">
        <v>73</v>
      </c>
      <c r="G9" s="39">
        <v>75</v>
      </c>
      <c r="H9" s="282">
        <v>67</v>
      </c>
      <c r="I9" s="23">
        <f>SUM($F9:$H9)</f>
        <v>215</v>
      </c>
      <c r="J9" s="180">
        <v>74</v>
      </c>
      <c r="K9" s="181">
        <v>75</v>
      </c>
      <c r="L9" s="182">
        <v>84</v>
      </c>
      <c r="M9" s="23">
        <f>SUM($J9:$L9)</f>
        <v>233</v>
      </c>
      <c r="N9" s="327">
        <f>SUM(I9+M9)</f>
        <v>448</v>
      </c>
    </row>
    <row r="10" spans="1:17" ht="18.5" thickBot="1" x14ac:dyDescent="0.35">
      <c r="B10" s="393" t="s">
        <v>116</v>
      </c>
      <c r="C10" s="326">
        <v>1281</v>
      </c>
      <c r="D10" s="130" t="s">
        <v>12</v>
      </c>
      <c r="E10" s="245" t="s">
        <v>44</v>
      </c>
      <c r="F10" s="281">
        <v>86</v>
      </c>
      <c r="G10" s="39">
        <v>83</v>
      </c>
      <c r="H10" s="282">
        <v>35</v>
      </c>
      <c r="I10" s="23">
        <f>SUM($F10:$H10)</f>
        <v>204</v>
      </c>
      <c r="J10" s="180">
        <v>73</v>
      </c>
      <c r="K10" s="181">
        <v>76</v>
      </c>
      <c r="L10" s="182">
        <v>57</v>
      </c>
      <c r="M10" s="23">
        <f>SUM($J10:$L10)</f>
        <v>206</v>
      </c>
      <c r="N10" s="327">
        <f>SUM(I10+M10)</f>
        <v>410</v>
      </c>
    </row>
    <row r="11" spans="1:17" ht="20.5" thickBot="1" x14ac:dyDescent="0.35">
      <c r="B11" s="329" t="s">
        <v>27</v>
      </c>
      <c r="C11" s="455"/>
      <c r="D11" s="456"/>
      <c r="E11" s="456"/>
      <c r="F11" s="457"/>
      <c r="G11" s="457"/>
      <c r="H11" s="457"/>
      <c r="I11" s="456"/>
      <c r="J11" s="457"/>
      <c r="K11" s="457"/>
      <c r="L11" s="457"/>
      <c r="M11" s="458"/>
    </row>
    <row r="12" spans="1:17" ht="18" x14ac:dyDescent="0.35">
      <c r="C12" s="330">
        <f>COUNTA(C6:C10)</f>
        <v>5</v>
      </c>
      <c r="Q12" s="331"/>
    </row>
    <row r="13" spans="1:17" ht="14" x14ac:dyDescent="0.3">
      <c r="B13" s="239"/>
      <c r="C13" s="95"/>
      <c r="D13" s="445"/>
      <c r="E13" s="445"/>
      <c r="F13" s="239"/>
      <c r="G13" s="445"/>
      <c r="H13" s="445"/>
      <c r="I13" s="445"/>
      <c r="J13" s="239"/>
      <c r="K13" s="445"/>
      <c r="L13" s="445"/>
      <c r="M13" s="445"/>
      <c r="N13" s="288"/>
      <c r="Q13" s="288"/>
    </row>
    <row r="14" spans="1:17" ht="7.5" customHeight="1" x14ac:dyDescent="0.3">
      <c r="B14" s="445"/>
      <c r="C14" s="445"/>
      <c r="D14" s="445"/>
      <c r="E14" s="445"/>
      <c r="F14" s="445"/>
      <c r="G14" s="445"/>
      <c r="H14" s="445"/>
      <c r="I14" s="445"/>
      <c r="J14" s="445"/>
      <c r="K14" s="445"/>
      <c r="L14" s="445"/>
      <c r="M14" s="445"/>
      <c r="N14" s="288"/>
      <c r="Q14" s="288"/>
    </row>
    <row r="15" spans="1:17" ht="14" x14ac:dyDescent="0.3">
      <c r="B15" s="239"/>
      <c r="C15" s="95"/>
      <c r="D15" s="445"/>
      <c r="E15" s="445"/>
      <c r="F15" s="239"/>
      <c r="G15" s="445"/>
      <c r="H15" s="445"/>
      <c r="I15" s="445"/>
      <c r="J15" s="239"/>
      <c r="K15" s="445"/>
      <c r="L15" s="445"/>
      <c r="M15" s="445"/>
      <c r="N15" s="288"/>
      <c r="Q15" s="288"/>
    </row>
    <row r="16" spans="1:17" ht="6.75" customHeight="1" x14ac:dyDescent="0.3">
      <c r="B16" s="445"/>
      <c r="C16" s="445"/>
      <c r="D16" s="445"/>
      <c r="E16" s="445"/>
      <c r="F16" s="445"/>
      <c r="G16" s="445"/>
      <c r="H16" s="445"/>
      <c r="I16" s="445"/>
      <c r="J16" s="445"/>
      <c r="K16" s="445"/>
      <c r="L16" s="445"/>
      <c r="M16" s="445"/>
      <c r="N16" s="288"/>
      <c r="Q16" s="288"/>
    </row>
    <row r="17" spans="2:17" ht="14" x14ac:dyDescent="0.3">
      <c r="B17" s="239"/>
      <c r="C17" s="95"/>
      <c r="D17" s="445"/>
      <c r="E17" s="445"/>
      <c r="F17" s="239"/>
      <c r="G17" s="445"/>
      <c r="H17" s="445"/>
      <c r="I17" s="445"/>
      <c r="J17" s="239"/>
      <c r="K17" s="445"/>
      <c r="L17" s="445"/>
      <c r="M17" s="445"/>
      <c r="N17" s="288"/>
      <c r="Q17" s="288"/>
    </row>
    <row r="18" spans="2:17" ht="6.75" customHeight="1" x14ac:dyDescent="0.3">
      <c r="B18" s="445"/>
      <c r="C18" s="445"/>
      <c r="D18" s="445"/>
      <c r="E18" s="445"/>
      <c r="F18" s="445"/>
      <c r="G18" s="445"/>
      <c r="H18" s="445"/>
      <c r="I18" s="445"/>
      <c r="J18" s="445"/>
      <c r="K18" s="445"/>
      <c r="L18" s="445"/>
      <c r="M18" s="445"/>
      <c r="N18" s="288"/>
    </row>
    <row r="19" spans="2:17" ht="14" x14ac:dyDescent="0.3">
      <c r="B19" s="239"/>
      <c r="C19" s="95"/>
      <c r="D19" s="445"/>
      <c r="E19" s="445"/>
      <c r="F19" s="239"/>
      <c r="G19" s="445"/>
      <c r="H19" s="445"/>
      <c r="I19" s="445"/>
      <c r="J19" s="239"/>
      <c r="K19" s="445"/>
      <c r="L19" s="445"/>
      <c r="M19" s="445"/>
      <c r="N19" s="288"/>
    </row>
    <row r="20" spans="2:17" x14ac:dyDescent="0.35">
      <c r="B20" s="289"/>
      <c r="C20" s="288"/>
      <c r="D20" s="332"/>
      <c r="E20" s="288"/>
      <c r="F20" s="288"/>
      <c r="G20" s="288"/>
      <c r="H20" s="288"/>
      <c r="I20" s="288"/>
      <c r="J20" s="288"/>
      <c r="K20" s="288"/>
      <c r="L20" s="288"/>
      <c r="M20" s="288"/>
      <c r="N20" s="288"/>
    </row>
    <row r="21" spans="2:17" ht="18" x14ac:dyDescent="0.35">
      <c r="B21" s="444"/>
      <c r="C21" s="444"/>
      <c r="D21" s="332"/>
      <c r="E21" s="288"/>
      <c r="F21" s="448"/>
      <c r="G21" s="448"/>
      <c r="H21" s="448"/>
      <c r="I21" s="448"/>
      <c r="J21" s="448"/>
      <c r="K21" s="288"/>
      <c r="L21" s="288"/>
      <c r="M21" s="288"/>
      <c r="N21" s="333"/>
    </row>
    <row r="22" spans="2:17" x14ac:dyDescent="0.35">
      <c r="B22" s="238"/>
      <c r="C22" s="307"/>
      <c r="D22" s="332"/>
      <c r="E22" s="288"/>
      <c r="F22" s="295"/>
      <c r="G22" s="459"/>
      <c r="H22" s="459"/>
      <c r="I22" s="459"/>
      <c r="J22" s="288"/>
      <c r="K22" s="288"/>
      <c r="L22" s="288"/>
      <c r="M22" s="288"/>
      <c r="N22" s="120"/>
    </row>
    <row r="23" spans="2:17" x14ac:dyDescent="0.35">
      <c r="B23" s="238"/>
      <c r="C23" s="307"/>
      <c r="D23" s="332"/>
      <c r="E23" s="288"/>
      <c r="F23" s="295"/>
      <c r="G23" s="459"/>
      <c r="H23" s="459"/>
      <c r="I23" s="459"/>
      <c r="J23" s="288"/>
      <c r="K23" s="288"/>
      <c r="L23" s="288"/>
      <c r="M23" s="288"/>
      <c r="N23" s="226"/>
    </row>
    <row r="24" spans="2:17" x14ac:dyDescent="0.35">
      <c r="B24" s="238"/>
      <c r="C24" s="307"/>
      <c r="D24" s="332"/>
      <c r="E24" s="288"/>
      <c r="F24" s="295"/>
      <c r="G24" s="459"/>
      <c r="H24" s="459"/>
      <c r="I24" s="459"/>
      <c r="J24" s="288"/>
      <c r="K24" s="288"/>
      <c r="L24" s="288"/>
      <c r="M24" s="288"/>
      <c r="N24" s="120"/>
    </row>
    <row r="25" spans="2:17" x14ac:dyDescent="0.35">
      <c r="B25" s="238"/>
      <c r="C25" s="307"/>
      <c r="D25" s="332"/>
      <c r="E25" s="288"/>
      <c r="F25" s="295"/>
      <c r="G25" s="459"/>
      <c r="H25" s="459"/>
      <c r="I25" s="459"/>
      <c r="J25" s="288"/>
      <c r="K25" s="288"/>
      <c r="L25" s="288"/>
      <c r="M25" s="288"/>
      <c r="N25" s="226"/>
    </row>
    <row r="26" spans="2:17" x14ac:dyDescent="0.35">
      <c r="B26" s="238"/>
      <c r="C26" s="307"/>
      <c r="D26" s="332"/>
      <c r="E26" s="288"/>
      <c r="F26" s="288"/>
      <c r="G26" s="288"/>
      <c r="H26" s="288"/>
      <c r="I26" s="288"/>
      <c r="J26" s="288"/>
      <c r="K26" s="288"/>
      <c r="L26" s="288"/>
      <c r="M26" s="288"/>
      <c r="N26" s="120"/>
    </row>
    <row r="27" spans="2:17" x14ac:dyDescent="0.35">
      <c r="B27" s="238"/>
      <c r="C27" s="307"/>
      <c r="D27" s="332"/>
      <c r="E27" s="288"/>
      <c r="F27" s="288"/>
      <c r="G27" s="288"/>
      <c r="H27" s="288"/>
      <c r="I27" s="288"/>
      <c r="J27" s="288"/>
      <c r="K27" s="288"/>
      <c r="L27" s="288"/>
      <c r="M27" s="288"/>
      <c r="N27" s="226"/>
    </row>
    <row r="28" spans="2:17" x14ac:dyDescent="0.35">
      <c r="B28" s="238"/>
      <c r="C28" s="307"/>
      <c r="D28" s="332"/>
      <c r="E28" s="288"/>
      <c r="F28" s="288"/>
      <c r="G28" s="288"/>
      <c r="H28" s="288"/>
      <c r="I28" s="288"/>
      <c r="J28" s="288"/>
      <c r="K28" s="288"/>
      <c r="L28" s="288"/>
      <c r="M28" s="288"/>
      <c r="N28" s="120"/>
    </row>
    <row r="29" spans="2:17" x14ac:dyDescent="0.35">
      <c r="B29" s="238"/>
      <c r="C29" s="307"/>
      <c r="D29" s="332"/>
      <c r="E29" s="288"/>
      <c r="F29" s="288"/>
      <c r="G29" s="288"/>
      <c r="H29" s="288"/>
      <c r="I29" s="288"/>
      <c r="J29" s="288"/>
      <c r="K29" s="288"/>
      <c r="L29" s="288"/>
      <c r="M29" s="288"/>
      <c r="N29" s="288"/>
    </row>
    <row r="30" spans="2:17" x14ac:dyDescent="0.35">
      <c r="B30" s="238"/>
      <c r="C30" s="307"/>
      <c r="D30" s="332"/>
      <c r="E30" s="288"/>
      <c r="F30" s="288"/>
      <c r="G30" s="288"/>
      <c r="H30" s="288"/>
      <c r="I30" s="288"/>
      <c r="J30" s="288"/>
      <c r="K30" s="288"/>
      <c r="L30" s="288"/>
      <c r="M30" s="288"/>
      <c r="N30" s="288"/>
    </row>
    <row r="31" spans="2:17" x14ac:dyDescent="0.35">
      <c r="B31" s="238"/>
      <c r="C31" s="79"/>
      <c r="D31" s="332"/>
      <c r="E31" s="288"/>
      <c r="F31" s="288"/>
      <c r="G31" s="288"/>
      <c r="H31" s="288"/>
      <c r="I31" s="288"/>
      <c r="J31" s="288"/>
      <c r="K31" s="288"/>
      <c r="L31" s="288"/>
      <c r="M31" s="288"/>
      <c r="N31" s="288"/>
    </row>
  </sheetData>
  <sortState xmlns:xlrd2="http://schemas.microsoft.com/office/spreadsheetml/2017/richdata2" ref="B8:N10">
    <sortCondition descending="1" ref="N8:N10"/>
  </sortState>
  <mergeCells count="25">
    <mergeCell ref="G25:I25"/>
    <mergeCell ref="F21:J21"/>
    <mergeCell ref="D13:E13"/>
    <mergeCell ref="G13:I13"/>
    <mergeCell ref="K13:M13"/>
    <mergeCell ref="B14:M14"/>
    <mergeCell ref="D15:E15"/>
    <mergeCell ref="G15:I15"/>
    <mergeCell ref="K15:M15"/>
    <mergeCell ref="B21:C21"/>
    <mergeCell ref="G22:I22"/>
    <mergeCell ref="G23:I23"/>
    <mergeCell ref="G24:I24"/>
    <mergeCell ref="D17:E17"/>
    <mergeCell ref="G17:I17"/>
    <mergeCell ref="K17:M17"/>
    <mergeCell ref="D19:E19"/>
    <mergeCell ref="G19:I19"/>
    <mergeCell ref="K19:M19"/>
    <mergeCell ref="B18:M18"/>
    <mergeCell ref="B2:H2"/>
    <mergeCell ref="C11:M11"/>
    <mergeCell ref="B16:M16"/>
    <mergeCell ref="I2:P2"/>
    <mergeCell ref="B4:L4"/>
  </mergeCells>
  <hyperlinks>
    <hyperlink ref="C12" r:id="rId1" display="=@counta(C6:C25)" xr:uid="{00000000-0004-0000-0600-000000000000}"/>
  </hyperlinks>
  <pageMargins left="0.23622047244094491" right="0.23622047244094491" top="0.74803149606299213" bottom="0.74803149606299213" header="0.31496062992125984" footer="0.31496062992125984"/>
  <pageSetup paperSize="9" orientation="landscape" verticalDpi="36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Q32"/>
  <sheetViews>
    <sheetView zoomScale="79" zoomScaleNormal="79" workbookViewId="0">
      <selection activeCell="G22" sqref="G22:I22"/>
    </sheetView>
  </sheetViews>
  <sheetFormatPr defaultColWidth="9.1796875" defaultRowHeight="15.5" x14ac:dyDescent="0.35"/>
  <cols>
    <col min="1" max="1" width="4.1796875" style="13" customWidth="1"/>
    <col min="2" max="2" width="24.26953125" style="28" customWidth="1"/>
    <col min="3" max="3" width="6.1796875" style="280" customWidth="1"/>
    <col min="4" max="4" width="7.1796875" style="59" customWidth="1"/>
    <col min="5" max="5" width="11.26953125" style="13" customWidth="1"/>
    <col min="6" max="14" width="7.7265625" style="13" customWidth="1"/>
    <col min="15" max="15" width="7.81640625" style="13" customWidth="1"/>
    <col min="16" max="16" width="17" style="13" customWidth="1"/>
    <col min="17" max="17" width="3.54296875" style="13" customWidth="1"/>
    <col min="18" max="16384" width="9.1796875" style="13"/>
  </cols>
  <sheetData>
    <row r="1" spans="2:17" ht="14.5" thickBot="1" x14ac:dyDescent="0.35">
      <c r="C1" s="49"/>
      <c r="D1" s="13"/>
    </row>
    <row r="2" spans="2:17" ht="27" customHeight="1" thickBot="1" x14ac:dyDescent="0.35">
      <c r="B2" s="415" t="s">
        <v>100</v>
      </c>
      <c r="C2" s="416"/>
      <c r="D2" s="416"/>
      <c r="E2" s="416"/>
      <c r="F2" s="416"/>
      <c r="G2" s="416"/>
      <c r="H2" s="417"/>
      <c r="I2" s="421" t="s">
        <v>101</v>
      </c>
      <c r="J2" s="416"/>
      <c r="K2" s="416"/>
      <c r="L2" s="416"/>
      <c r="M2" s="416"/>
      <c r="N2" s="416"/>
      <c r="O2" s="416"/>
      <c r="P2" s="417"/>
    </row>
    <row r="3" spans="2:17" ht="16" thickBot="1" x14ac:dyDescent="0.4"/>
    <row r="4" spans="2:17" ht="20.5" thickBot="1" x14ac:dyDescent="0.35">
      <c r="B4" s="415" t="s">
        <v>87</v>
      </c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7"/>
      <c r="N4" s="334"/>
      <c r="O4" s="464"/>
      <c r="P4" s="465"/>
    </row>
    <row r="5" spans="2:17" ht="46.5" customHeight="1" thickBot="1" x14ac:dyDescent="0.35">
      <c r="B5" s="469" t="s">
        <v>37</v>
      </c>
      <c r="C5" s="470"/>
      <c r="D5" s="470"/>
      <c r="E5" s="471"/>
      <c r="F5" s="461" t="s">
        <v>64</v>
      </c>
      <c r="G5" s="462"/>
      <c r="H5" s="463"/>
      <c r="I5" s="461" t="s">
        <v>49</v>
      </c>
      <c r="J5" s="462"/>
      <c r="K5" s="463"/>
      <c r="L5" s="461" t="s">
        <v>50</v>
      </c>
      <c r="M5" s="462"/>
      <c r="N5" s="468"/>
      <c r="O5" s="466" t="s">
        <v>38</v>
      </c>
      <c r="P5" s="467"/>
      <c r="Q5" s="335"/>
    </row>
    <row r="6" spans="2:17" ht="26" x14ac:dyDescent="0.3">
      <c r="B6" s="132" t="s">
        <v>0</v>
      </c>
      <c r="C6" s="336" t="s">
        <v>1</v>
      </c>
      <c r="D6" s="133" t="s">
        <v>40</v>
      </c>
      <c r="E6" s="384" t="s">
        <v>41</v>
      </c>
      <c r="F6" s="337" t="s">
        <v>39</v>
      </c>
      <c r="G6" s="337" t="s">
        <v>39</v>
      </c>
      <c r="H6" s="218" t="s">
        <v>16</v>
      </c>
      <c r="I6" s="218" t="s">
        <v>47</v>
      </c>
      <c r="J6" s="218" t="s">
        <v>47</v>
      </c>
      <c r="K6" s="218" t="s">
        <v>16</v>
      </c>
      <c r="L6" s="218" t="s">
        <v>48</v>
      </c>
      <c r="M6" s="218" t="s">
        <v>48</v>
      </c>
      <c r="N6" s="218" t="s">
        <v>16</v>
      </c>
      <c r="O6" s="472" t="s">
        <v>8</v>
      </c>
      <c r="P6" s="473"/>
      <c r="Q6" s="335"/>
    </row>
    <row r="7" spans="2:17" ht="18.5" thickBot="1" x14ac:dyDescent="0.35">
      <c r="B7" s="396" t="s">
        <v>115</v>
      </c>
      <c r="C7" s="340">
        <v>909</v>
      </c>
      <c r="D7" s="134" t="s">
        <v>10</v>
      </c>
      <c r="E7" s="386" t="s">
        <v>83</v>
      </c>
      <c r="F7" s="138">
        <v>183</v>
      </c>
      <c r="G7" s="138"/>
      <c r="H7" s="341">
        <f>SUM(F7:G7)</f>
        <v>183</v>
      </c>
      <c r="I7" s="214">
        <v>173</v>
      </c>
      <c r="J7" s="214"/>
      <c r="K7" s="341">
        <f>SUM(I7:J7)</f>
        <v>173</v>
      </c>
      <c r="L7" s="214">
        <v>167</v>
      </c>
      <c r="M7" s="214"/>
      <c r="N7" s="341">
        <f>SUM(L7:M7)</f>
        <v>167</v>
      </c>
      <c r="O7" s="433">
        <f>$H7+$K7+$N7</f>
        <v>523</v>
      </c>
      <c r="P7" s="435"/>
      <c r="Q7" s="317"/>
    </row>
    <row r="8" spans="2:17" ht="18" x14ac:dyDescent="0.3">
      <c r="B8" s="405" t="s">
        <v>94</v>
      </c>
      <c r="C8" s="338">
        <v>1041</v>
      </c>
      <c r="D8" s="62" t="s">
        <v>12</v>
      </c>
      <c r="E8" s="385" t="s">
        <v>83</v>
      </c>
      <c r="F8" s="135">
        <v>181</v>
      </c>
      <c r="G8" s="135"/>
      <c r="H8" s="339">
        <f>SUM(F8:G8)</f>
        <v>181</v>
      </c>
      <c r="I8" s="166">
        <v>172</v>
      </c>
      <c r="J8" s="166"/>
      <c r="K8" s="339">
        <f>SUM(I8:J8)</f>
        <v>172</v>
      </c>
      <c r="L8" s="166">
        <v>174</v>
      </c>
      <c r="M8" s="166"/>
      <c r="N8" s="339">
        <f>SUM(L8:M8)</f>
        <v>174</v>
      </c>
      <c r="O8" s="442">
        <f t="shared" ref="O8:O9" si="0">$H8+$K8+$N8</f>
        <v>527</v>
      </c>
      <c r="P8" s="443"/>
      <c r="Q8" s="317"/>
    </row>
    <row r="9" spans="2:17" ht="18" x14ac:dyDescent="0.3">
      <c r="B9" s="397" t="s">
        <v>117</v>
      </c>
      <c r="C9" s="338">
        <v>1143</v>
      </c>
      <c r="D9" s="62" t="s">
        <v>12</v>
      </c>
      <c r="E9" s="385" t="s">
        <v>44</v>
      </c>
      <c r="F9" s="135">
        <v>120</v>
      </c>
      <c r="G9" s="135"/>
      <c r="H9" s="339">
        <f>SUM(F9:G9)</f>
        <v>120</v>
      </c>
      <c r="I9" s="166">
        <v>120</v>
      </c>
      <c r="J9" s="166"/>
      <c r="K9" s="339">
        <f>SUM(I9:J9)</f>
        <v>120</v>
      </c>
      <c r="L9" s="166">
        <v>85</v>
      </c>
      <c r="M9" s="166"/>
      <c r="N9" s="339">
        <f>SUM(L9:M9)</f>
        <v>85</v>
      </c>
      <c r="O9" s="442">
        <f t="shared" si="0"/>
        <v>325</v>
      </c>
      <c r="P9" s="443"/>
      <c r="Q9" s="317"/>
    </row>
    <row r="10" spans="2:17" ht="23" thickBot="1" x14ac:dyDescent="0.35">
      <c r="B10" s="200" t="s">
        <v>27</v>
      </c>
      <c r="C10" s="449" t="s">
        <v>77</v>
      </c>
      <c r="D10" s="450"/>
      <c r="E10" s="450"/>
      <c r="F10" s="450"/>
      <c r="G10" s="450"/>
      <c r="H10" s="450"/>
      <c r="I10" s="450"/>
      <c r="J10" s="450"/>
      <c r="K10" s="450"/>
      <c r="L10" s="450"/>
      <c r="M10" s="451"/>
      <c r="N10" s="342"/>
      <c r="O10" s="15"/>
      <c r="P10" s="15"/>
    </row>
    <row r="11" spans="2:17" ht="6.75" customHeight="1" x14ac:dyDescent="0.35">
      <c r="C11" s="343"/>
    </row>
    <row r="12" spans="2:17" ht="14" x14ac:dyDescent="0.3">
      <c r="B12" s="226"/>
      <c r="C12" s="110"/>
      <c r="D12" s="408"/>
      <c r="E12" s="408"/>
      <c r="F12" s="226"/>
      <c r="G12" s="408"/>
      <c r="H12" s="408"/>
      <c r="I12" s="408"/>
      <c r="J12" s="226"/>
      <c r="K12" s="408"/>
      <c r="L12" s="408"/>
      <c r="M12" s="408"/>
    </row>
    <row r="13" spans="2:17" ht="7.5" customHeight="1" x14ac:dyDescent="0.3"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</row>
    <row r="14" spans="2:17" ht="14" x14ac:dyDescent="0.3">
      <c r="B14" s="226"/>
      <c r="C14" s="110"/>
      <c r="D14" s="408"/>
      <c r="E14" s="408"/>
      <c r="F14" s="226"/>
      <c r="G14" s="408"/>
      <c r="H14" s="408"/>
      <c r="I14" s="408"/>
      <c r="J14" s="226"/>
      <c r="K14" s="408"/>
      <c r="L14" s="408"/>
      <c r="M14" s="408"/>
    </row>
    <row r="15" spans="2:17" ht="8.25" customHeight="1" x14ac:dyDescent="0.3">
      <c r="B15" s="408"/>
      <c r="C15" s="408"/>
      <c r="D15" s="408"/>
      <c r="E15" s="408"/>
      <c r="F15" s="408"/>
      <c r="G15" s="408"/>
      <c r="H15" s="408"/>
      <c r="I15" s="408"/>
      <c r="J15" s="408"/>
      <c r="K15" s="408"/>
      <c r="L15" s="408"/>
      <c r="M15" s="408"/>
    </row>
    <row r="16" spans="2:17" ht="6.75" customHeight="1" x14ac:dyDescent="0.3">
      <c r="B16" s="408"/>
      <c r="C16" s="408"/>
      <c r="D16" s="408"/>
      <c r="E16" s="408"/>
      <c r="F16" s="408"/>
      <c r="G16" s="408"/>
      <c r="H16" s="408"/>
      <c r="I16" s="408"/>
      <c r="J16" s="408"/>
      <c r="K16" s="408"/>
      <c r="L16" s="408"/>
      <c r="M16" s="408"/>
    </row>
    <row r="17" spans="2:13" ht="14" x14ac:dyDescent="0.3">
      <c r="B17" s="226"/>
      <c r="C17" s="110"/>
      <c r="D17" s="408"/>
      <c r="E17" s="408"/>
      <c r="F17" s="226"/>
      <c r="G17" s="408"/>
      <c r="H17" s="408"/>
      <c r="I17" s="408"/>
      <c r="J17" s="226"/>
      <c r="K17" s="408"/>
      <c r="L17" s="408"/>
      <c r="M17" s="408"/>
    </row>
    <row r="18" spans="2:13" x14ac:dyDescent="0.35">
      <c r="B18" s="119"/>
      <c r="C18" s="344"/>
      <c r="D18" s="118"/>
      <c r="E18" s="120"/>
      <c r="F18" s="120"/>
      <c r="G18" s="120"/>
      <c r="H18" s="120"/>
      <c r="I18" s="120"/>
      <c r="J18" s="120"/>
      <c r="K18" s="120"/>
      <c r="L18" s="120"/>
      <c r="M18" s="120"/>
    </row>
    <row r="19" spans="2:13" ht="18.5" thickBot="1" x14ac:dyDescent="0.4">
      <c r="B19" s="414"/>
      <c r="C19" s="414"/>
      <c r="D19" s="118"/>
      <c r="E19" s="120"/>
      <c r="F19" s="460"/>
      <c r="G19" s="460"/>
      <c r="H19" s="460"/>
      <c r="I19" s="460"/>
      <c r="J19" s="460"/>
      <c r="K19" s="120"/>
      <c r="L19" s="120"/>
      <c r="M19" s="120"/>
    </row>
    <row r="20" spans="2:13" x14ac:dyDescent="0.35">
      <c r="B20" s="230"/>
      <c r="C20" s="277"/>
      <c r="D20" s="118"/>
      <c r="E20" s="120"/>
      <c r="F20" s="407"/>
      <c r="G20" s="407"/>
      <c r="H20" s="407"/>
      <c r="I20" s="407"/>
      <c r="J20" s="407"/>
      <c r="K20" s="120"/>
      <c r="L20" s="120"/>
      <c r="M20" s="120"/>
    </row>
    <row r="21" spans="2:13" x14ac:dyDescent="0.35">
      <c r="B21" s="230"/>
      <c r="C21" s="277"/>
      <c r="D21" s="118"/>
      <c r="E21" s="120"/>
      <c r="F21" s="229"/>
      <c r="G21" s="406"/>
      <c r="H21" s="406"/>
      <c r="I21" s="406"/>
      <c r="J21" s="233"/>
      <c r="K21" s="120"/>
      <c r="L21" s="120"/>
      <c r="M21" s="120"/>
    </row>
    <row r="22" spans="2:13" x14ac:dyDescent="0.35">
      <c r="B22" s="230"/>
      <c r="C22" s="277"/>
      <c r="D22" s="118"/>
      <c r="E22" s="120"/>
      <c r="F22" s="229"/>
      <c r="G22" s="406"/>
      <c r="H22" s="406"/>
      <c r="I22" s="406"/>
      <c r="J22" s="120"/>
      <c r="K22" s="120"/>
      <c r="L22" s="120"/>
      <c r="M22" s="120"/>
    </row>
    <row r="23" spans="2:13" x14ac:dyDescent="0.35">
      <c r="B23" s="230"/>
      <c r="C23" s="277"/>
      <c r="D23" s="118"/>
      <c r="E23" s="120"/>
      <c r="F23" s="229"/>
      <c r="G23" s="406"/>
      <c r="H23" s="406"/>
      <c r="I23" s="406"/>
      <c r="J23" s="120"/>
      <c r="K23" s="120"/>
      <c r="L23" s="120"/>
      <c r="M23" s="120"/>
    </row>
    <row r="24" spans="2:13" x14ac:dyDescent="0.35">
      <c r="B24" s="230"/>
      <c r="C24" s="277"/>
      <c r="D24" s="118"/>
      <c r="E24" s="120"/>
      <c r="F24" s="229"/>
      <c r="G24" s="406"/>
      <c r="H24" s="406"/>
      <c r="I24" s="406"/>
      <c r="J24" s="120"/>
      <c r="K24" s="120"/>
      <c r="L24" s="120"/>
      <c r="M24" s="120"/>
    </row>
    <row r="25" spans="2:13" x14ac:dyDescent="0.35">
      <c r="B25" s="230"/>
      <c r="C25" s="277"/>
      <c r="D25" s="118"/>
      <c r="E25" s="120"/>
      <c r="F25" s="120"/>
      <c r="G25" s="120"/>
      <c r="H25" s="120"/>
      <c r="I25" s="345"/>
      <c r="J25" s="120"/>
      <c r="K25" s="120"/>
      <c r="L25" s="120"/>
      <c r="M25" s="120"/>
    </row>
    <row r="26" spans="2:13" x14ac:dyDescent="0.35">
      <c r="B26" s="230"/>
      <c r="C26" s="277"/>
      <c r="D26" s="118"/>
      <c r="E26" s="120"/>
      <c r="F26" s="408"/>
      <c r="G26" s="408"/>
      <c r="H26" s="408"/>
      <c r="I26" s="408"/>
      <c r="J26" s="408"/>
      <c r="K26" s="120"/>
      <c r="L26" s="120"/>
      <c r="M26" s="120"/>
    </row>
    <row r="27" spans="2:13" x14ac:dyDescent="0.35">
      <c r="B27" s="230"/>
      <c r="C27" s="277"/>
      <c r="D27" s="118"/>
      <c r="E27" s="120"/>
      <c r="F27" s="408"/>
      <c r="G27" s="408"/>
      <c r="H27" s="408"/>
      <c r="I27" s="408"/>
      <c r="J27" s="408"/>
      <c r="K27" s="120"/>
      <c r="L27" s="120"/>
      <c r="M27" s="120"/>
    </row>
    <row r="28" spans="2:13" x14ac:dyDescent="0.35">
      <c r="B28" s="230"/>
      <c r="C28" s="277"/>
      <c r="D28" s="118"/>
      <c r="E28" s="120"/>
      <c r="F28" s="231"/>
      <c r="G28" s="410"/>
      <c r="H28" s="410"/>
      <c r="I28" s="410"/>
      <c r="J28" s="120"/>
      <c r="K28" s="120"/>
      <c r="L28" s="120"/>
      <c r="M28" s="120"/>
    </row>
    <row r="29" spans="2:13" x14ac:dyDescent="0.35">
      <c r="B29" s="230"/>
      <c r="C29" s="111"/>
      <c r="D29" s="118"/>
      <c r="E29" s="120"/>
      <c r="F29" s="112"/>
      <c r="G29" s="112"/>
      <c r="H29" s="112"/>
      <c r="I29" s="112"/>
      <c r="J29" s="120"/>
      <c r="K29" s="120"/>
      <c r="L29" s="120"/>
      <c r="M29" s="120"/>
    </row>
    <row r="30" spans="2:13" x14ac:dyDescent="0.35">
      <c r="B30" s="119"/>
      <c r="C30" s="344"/>
      <c r="D30" s="118"/>
      <c r="E30" s="120"/>
      <c r="F30" s="231"/>
      <c r="G30" s="410"/>
      <c r="H30" s="410"/>
      <c r="I30" s="410"/>
      <c r="J30" s="120"/>
      <c r="K30" s="120"/>
      <c r="L30" s="120"/>
      <c r="M30" s="120"/>
    </row>
    <row r="31" spans="2:13" x14ac:dyDescent="0.35">
      <c r="B31" s="119"/>
      <c r="C31" s="344"/>
      <c r="D31" s="118"/>
      <c r="E31" s="120"/>
      <c r="F31" s="112"/>
      <c r="G31" s="112"/>
      <c r="H31" s="112"/>
      <c r="I31" s="112"/>
      <c r="J31" s="120"/>
      <c r="K31" s="120"/>
      <c r="L31" s="120"/>
      <c r="M31" s="120"/>
    </row>
    <row r="32" spans="2:13" x14ac:dyDescent="0.35">
      <c r="B32" s="119"/>
      <c r="C32" s="344"/>
      <c r="D32" s="118"/>
      <c r="E32" s="120"/>
      <c r="F32" s="231"/>
      <c r="G32" s="410"/>
      <c r="H32" s="410"/>
      <c r="I32" s="410"/>
      <c r="J32" s="120"/>
      <c r="K32" s="120"/>
      <c r="L32" s="120"/>
      <c r="M32" s="120"/>
    </row>
  </sheetData>
  <sortState xmlns:xlrd2="http://schemas.microsoft.com/office/spreadsheetml/2017/richdata2" ref="B8:P9">
    <sortCondition descending="1" ref="O8"/>
  </sortState>
  <mergeCells count="37">
    <mergeCell ref="I2:P2"/>
    <mergeCell ref="C10:M10"/>
    <mergeCell ref="F5:H5"/>
    <mergeCell ref="I5:K5"/>
    <mergeCell ref="B4:M4"/>
    <mergeCell ref="O4:P4"/>
    <mergeCell ref="O5:P5"/>
    <mergeCell ref="L5:N5"/>
    <mergeCell ref="B5:E5"/>
    <mergeCell ref="B2:H2"/>
    <mergeCell ref="O6:P6"/>
    <mergeCell ref="O8:P8"/>
    <mergeCell ref="O9:P9"/>
    <mergeCell ref="D12:E12"/>
    <mergeCell ref="G12:I12"/>
    <mergeCell ref="K12:M12"/>
    <mergeCell ref="B13:M13"/>
    <mergeCell ref="D14:E14"/>
    <mergeCell ref="G14:I14"/>
    <mergeCell ref="K14:M14"/>
    <mergeCell ref="B19:C19"/>
    <mergeCell ref="D17:E17"/>
    <mergeCell ref="G17:I17"/>
    <mergeCell ref="K17:M17"/>
    <mergeCell ref="B15:M15"/>
    <mergeCell ref="B16:M16"/>
    <mergeCell ref="F19:J19"/>
    <mergeCell ref="F26:J27"/>
    <mergeCell ref="G28:I28"/>
    <mergeCell ref="G30:I30"/>
    <mergeCell ref="G32:I32"/>
    <mergeCell ref="F20:J20"/>
    <mergeCell ref="G21:I21"/>
    <mergeCell ref="G22:I22"/>
    <mergeCell ref="G23:I23"/>
    <mergeCell ref="G24:I24"/>
    <mergeCell ref="O7:P7"/>
  </mergeCells>
  <pageMargins left="0.23622047244094491" right="0.23622047244094491" top="0.74803149606299213" bottom="0.74803149606299213" header="0.31496062992125984" footer="0.31496062992125984"/>
  <pageSetup paperSize="9" scale="91" orientation="landscape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P33"/>
  <sheetViews>
    <sheetView topLeftCell="A2" zoomScale="112" zoomScaleNormal="112" workbookViewId="0">
      <selection activeCell="O11" sqref="O11"/>
    </sheetView>
  </sheetViews>
  <sheetFormatPr defaultColWidth="9.1796875" defaultRowHeight="14" x14ac:dyDescent="0.35"/>
  <cols>
    <col min="1" max="1" width="4.1796875" style="128" customWidth="1"/>
    <col min="2" max="2" width="22.54296875" style="29" customWidth="1"/>
    <col min="3" max="3" width="7" style="128" customWidth="1"/>
    <col min="4" max="4" width="6.54296875" style="128" customWidth="1"/>
    <col min="5" max="5" width="10.7265625" style="128" customWidth="1"/>
    <col min="6" max="8" width="7.7265625" style="128" customWidth="1"/>
    <col min="9" max="9" width="9.1796875" style="128"/>
    <col min="10" max="10" width="11" style="128" customWidth="1"/>
    <col min="11" max="11" width="12.81640625" style="128" customWidth="1"/>
    <col min="12" max="12" width="3.26953125" style="128" customWidth="1"/>
    <col min="13" max="13" width="3.453125" style="128" customWidth="1"/>
    <col min="14" max="16384" width="9.1796875" style="128"/>
  </cols>
  <sheetData>
    <row r="1" spans="2:16" ht="14.5" thickBot="1" x14ac:dyDescent="0.35">
      <c r="B1" s="28"/>
      <c r="C1" s="49"/>
      <c r="D1" s="13"/>
      <c r="E1" s="13"/>
      <c r="F1" s="13"/>
      <c r="G1" s="13"/>
      <c r="H1" s="13"/>
      <c r="I1" s="13"/>
      <c r="J1" s="13"/>
      <c r="K1" s="13"/>
    </row>
    <row r="2" spans="2:16" ht="20.5" thickBot="1" x14ac:dyDescent="0.4">
      <c r="B2" s="415" t="s">
        <v>100</v>
      </c>
      <c r="C2" s="416"/>
      <c r="D2" s="416"/>
      <c r="E2" s="416"/>
      <c r="F2" s="416"/>
      <c r="G2" s="416"/>
      <c r="H2" s="417"/>
      <c r="I2" s="421" t="s">
        <v>101</v>
      </c>
      <c r="J2" s="416"/>
      <c r="K2" s="416"/>
      <c r="L2" s="416"/>
      <c r="M2" s="416"/>
      <c r="N2" s="416"/>
      <c r="O2" s="416"/>
      <c r="P2" s="417"/>
    </row>
    <row r="3" spans="2:16" ht="14.5" thickBot="1" x14ac:dyDescent="0.4">
      <c r="C3" s="318"/>
      <c r="D3" s="29"/>
      <c r="E3" s="8"/>
    </row>
    <row r="4" spans="2:16" ht="20.5" thickBot="1" x14ac:dyDescent="0.4">
      <c r="B4" s="418" t="s">
        <v>90</v>
      </c>
      <c r="C4" s="419"/>
      <c r="D4" s="419"/>
      <c r="E4" s="419"/>
      <c r="F4" s="419"/>
      <c r="G4" s="419"/>
      <c r="H4" s="419"/>
      <c r="I4" s="419"/>
      <c r="J4" s="419"/>
      <c r="K4" s="420"/>
    </row>
    <row r="5" spans="2:16" ht="26.5" thickBot="1" x14ac:dyDescent="0.4">
      <c r="B5" s="31" t="s">
        <v>0</v>
      </c>
      <c r="C5" s="51" t="s">
        <v>1</v>
      </c>
      <c r="D5" s="34" t="s">
        <v>40</v>
      </c>
      <c r="E5" s="241" t="s">
        <v>41</v>
      </c>
      <c r="F5" s="346" t="s">
        <v>36</v>
      </c>
      <c r="G5" s="347" t="s">
        <v>35</v>
      </c>
      <c r="H5" s="348" t="s">
        <v>33</v>
      </c>
      <c r="I5" s="297" t="s">
        <v>8</v>
      </c>
      <c r="J5" s="71" t="s">
        <v>34</v>
      </c>
      <c r="K5" s="3" t="s">
        <v>26</v>
      </c>
    </row>
    <row r="6" spans="2:16" ht="18" x14ac:dyDescent="0.35">
      <c r="B6" s="393" t="s">
        <v>51</v>
      </c>
      <c r="C6" s="351">
        <v>1281</v>
      </c>
      <c r="D6" s="74" t="s">
        <v>10</v>
      </c>
      <c r="E6" s="245" t="s">
        <v>43</v>
      </c>
      <c r="F6" s="281">
        <v>133</v>
      </c>
      <c r="G6" s="39">
        <v>138</v>
      </c>
      <c r="H6" s="282"/>
      <c r="I6" s="400">
        <f>SUM(F6:H6)</f>
        <v>271</v>
      </c>
      <c r="J6" s="72" t="str">
        <f>IF(I6&gt;259,"Yes","NO")</f>
        <v>Yes</v>
      </c>
      <c r="K6" s="352" t="str">
        <f t="shared" ref="K6:K8" si="0">IF(J6="Yes","M","")</f>
        <v>M</v>
      </c>
    </row>
    <row r="7" spans="2:16" ht="18" x14ac:dyDescent="0.35">
      <c r="B7" s="398" t="s">
        <v>104</v>
      </c>
      <c r="C7" s="525">
        <v>2466</v>
      </c>
      <c r="D7" s="388" t="s">
        <v>10</v>
      </c>
      <c r="E7" s="246" t="s">
        <v>79</v>
      </c>
      <c r="F7" s="273">
        <v>123</v>
      </c>
      <c r="G7" s="135">
        <v>127</v>
      </c>
      <c r="H7" s="283"/>
      <c r="I7" s="236">
        <f>SUM(F7:H7)</f>
        <v>250</v>
      </c>
      <c r="J7" s="73" t="str">
        <f>IF(I7&gt;279,"Yes","NO")</f>
        <v>NO</v>
      </c>
      <c r="K7" s="353" t="str">
        <f t="shared" si="0"/>
        <v/>
      </c>
    </row>
    <row r="8" spans="2:16" ht="18" x14ac:dyDescent="0.35">
      <c r="B8" s="524" t="s">
        <v>115</v>
      </c>
      <c r="C8" s="526">
        <v>909</v>
      </c>
      <c r="D8" s="56" t="s">
        <v>10</v>
      </c>
      <c r="E8" s="246" t="s">
        <v>83</v>
      </c>
      <c r="F8" s="273">
        <v>122</v>
      </c>
      <c r="G8" s="135">
        <v>115</v>
      </c>
      <c r="H8" s="404"/>
      <c r="I8" s="401">
        <f>SUM(F8:H8)</f>
        <v>237</v>
      </c>
      <c r="J8" s="73" t="str">
        <f>IF(I8&gt;279,"Yes","NO")</f>
        <v>NO</v>
      </c>
      <c r="K8" s="353" t="str">
        <f t="shared" si="0"/>
        <v/>
      </c>
    </row>
    <row r="9" spans="2:16" ht="18.5" thickBot="1" x14ac:dyDescent="0.4">
      <c r="B9" s="225" t="s">
        <v>54</v>
      </c>
      <c r="C9" s="350">
        <v>3623</v>
      </c>
      <c r="D9" s="57" t="s">
        <v>10</v>
      </c>
      <c r="E9" s="247" t="s">
        <v>43</v>
      </c>
      <c r="F9" s="268">
        <v>116</v>
      </c>
      <c r="G9" s="137">
        <v>120</v>
      </c>
      <c r="H9" s="284"/>
      <c r="I9" s="399">
        <f>SUM(F9:H9)</f>
        <v>236</v>
      </c>
      <c r="J9" s="64" t="str">
        <f>IF(I9&gt;279,"Yes","NO")</f>
        <v>NO</v>
      </c>
      <c r="K9" s="356" t="str">
        <f t="shared" ref="K9" si="1">IF(J9="Yes","G","")</f>
        <v/>
      </c>
    </row>
    <row r="10" spans="2:16" ht="18.5" thickBot="1" x14ac:dyDescent="0.4">
      <c r="B10" s="389" t="s">
        <v>114</v>
      </c>
      <c r="C10" s="354">
        <v>1569</v>
      </c>
      <c r="D10" s="35" t="s">
        <v>12</v>
      </c>
      <c r="E10" s="248" t="s">
        <v>44</v>
      </c>
      <c r="F10" s="267">
        <v>64</v>
      </c>
      <c r="G10" s="136">
        <v>77</v>
      </c>
      <c r="H10" s="285">
        <v>77</v>
      </c>
      <c r="I10" s="235">
        <f t="shared" ref="I6:I11" si="2">SUM(F10:H10)</f>
        <v>218</v>
      </c>
      <c r="J10" s="64" t="str">
        <f t="shared" ref="J9:J11" si="3">IF(I10&gt;259,"Yes","NO")</f>
        <v>NO</v>
      </c>
      <c r="K10" s="355"/>
    </row>
    <row r="11" spans="2:16" ht="18.5" thickBot="1" x14ac:dyDescent="0.4">
      <c r="B11" s="260" t="s">
        <v>118</v>
      </c>
      <c r="C11" s="349">
        <v>1041</v>
      </c>
      <c r="D11" s="73" t="s">
        <v>12</v>
      </c>
      <c r="E11" s="249" t="s">
        <v>83</v>
      </c>
      <c r="F11" s="273">
        <v>104</v>
      </c>
      <c r="G11" s="135">
        <v>94</v>
      </c>
      <c r="H11" s="283"/>
      <c r="I11" s="236">
        <f t="shared" si="2"/>
        <v>198</v>
      </c>
      <c r="J11" s="64" t="str">
        <f t="shared" si="3"/>
        <v>NO</v>
      </c>
      <c r="K11" s="353"/>
    </row>
    <row r="12" spans="2:16" ht="18.5" thickBot="1" x14ac:dyDescent="0.4">
      <c r="B12" s="357" t="s">
        <v>32</v>
      </c>
      <c r="C12" s="474" t="s">
        <v>31</v>
      </c>
      <c r="D12" s="475"/>
      <c r="E12" s="475"/>
      <c r="F12" s="453"/>
      <c r="G12" s="453"/>
      <c r="H12" s="453"/>
      <c r="I12" s="475"/>
      <c r="J12" s="475"/>
      <c r="K12" s="476"/>
    </row>
    <row r="13" spans="2:16" x14ac:dyDescent="0.35">
      <c r="C13" s="304"/>
      <c r="E13" s="128">
        <f>COUNTA(E6:E11)</f>
        <v>6</v>
      </c>
    </row>
    <row r="14" spans="2:16" x14ac:dyDescent="0.35">
      <c r="B14" s="239"/>
      <c r="C14" s="95"/>
      <c r="D14" s="445"/>
      <c r="E14" s="445"/>
      <c r="F14" s="239"/>
      <c r="G14" s="445"/>
      <c r="H14" s="445"/>
      <c r="I14" s="445"/>
      <c r="J14" s="239"/>
      <c r="K14" s="239"/>
    </row>
    <row r="15" spans="2:16" ht="6.75" customHeight="1" x14ac:dyDescent="0.35">
      <c r="B15" s="445"/>
      <c r="C15" s="445"/>
      <c r="D15" s="445"/>
      <c r="E15" s="445"/>
      <c r="F15" s="445"/>
      <c r="G15" s="445"/>
      <c r="H15" s="445"/>
      <c r="I15" s="445"/>
      <c r="J15" s="445"/>
      <c r="K15" s="445"/>
    </row>
    <row r="16" spans="2:16" x14ac:dyDescent="0.35">
      <c r="B16" s="239"/>
      <c r="C16" s="95"/>
      <c r="D16" s="445"/>
      <c r="E16" s="445"/>
      <c r="F16" s="239"/>
      <c r="G16" s="445"/>
      <c r="H16" s="445"/>
      <c r="I16" s="445"/>
      <c r="J16" s="239"/>
      <c r="K16" s="239"/>
    </row>
    <row r="17" spans="2:11" ht="7.5" customHeight="1" x14ac:dyDescent="0.35">
      <c r="B17" s="445"/>
      <c r="C17" s="445"/>
      <c r="D17" s="445"/>
      <c r="E17" s="445"/>
      <c r="F17" s="445"/>
      <c r="G17" s="445"/>
      <c r="H17" s="445"/>
      <c r="I17" s="445"/>
      <c r="J17" s="445"/>
      <c r="K17" s="445"/>
    </row>
    <row r="18" spans="2:11" x14ac:dyDescent="0.35">
      <c r="B18" s="239"/>
      <c r="C18" s="95"/>
      <c r="D18" s="445"/>
      <c r="E18" s="445"/>
      <c r="F18" s="239"/>
      <c r="G18" s="445"/>
      <c r="H18" s="445"/>
      <c r="I18" s="445"/>
      <c r="J18" s="239"/>
      <c r="K18" s="239"/>
    </row>
    <row r="19" spans="2:11" ht="5.25" customHeight="1" x14ac:dyDescent="0.35">
      <c r="B19" s="445"/>
      <c r="C19" s="445"/>
      <c r="D19" s="445"/>
      <c r="E19" s="445"/>
      <c r="F19" s="445"/>
      <c r="G19" s="445"/>
      <c r="H19" s="445"/>
      <c r="I19" s="445"/>
      <c r="J19" s="445"/>
      <c r="K19" s="445"/>
    </row>
    <row r="20" spans="2:11" x14ac:dyDescent="0.35">
      <c r="B20" s="239"/>
      <c r="C20" s="95"/>
      <c r="D20" s="445"/>
      <c r="E20" s="445"/>
      <c r="F20" s="239"/>
      <c r="G20" s="445"/>
      <c r="H20" s="445"/>
      <c r="I20" s="445"/>
      <c r="J20" s="239"/>
      <c r="K20" s="239"/>
    </row>
    <row r="21" spans="2:11" x14ac:dyDescent="0.35">
      <c r="B21" s="239"/>
      <c r="C21" s="316"/>
      <c r="D21" s="316"/>
      <c r="E21" s="316"/>
      <c r="F21" s="316"/>
      <c r="G21" s="316"/>
      <c r="H21" s="316"/>
      <c r="I21" s="316"/>
      <c r="J21" s="316"/>
      <c r="K21" s="316"/>
    </row>
    <row r="22" spans="2:11" x14ac:dyDescent="0.35">
      <c r="B22" s="444"/>
      <c r="C22" s="444"/>
      <c r="D22" s="316"/>
      <c r="E22" s="316"/>
      <c r="F22" s="316"/>
      <c r="G22" s="316"/>
      <c r="H22" s="316"/>
      <c r="I22" s="316"/>
      <c r="J22" s="316"/>
      <c r="K22" s="316"/>
    </row>
    <row r="23" spans="2:11" x14ac:dyDescent="0.35">
      <c r="B23" s="238"/>
      <c r="C23" s="307"/>
      <c r="D23" s="316"/>
      <c r="E23" s="316"/>
      <c r="F23" s="316"/>
      <c r="G23" s="316"/>
      <c r="H23" s="316"/>
      <c r="I23" s="316"/>
      <c r="J23" s="316"/>
      <c r="K23" s="316"/>
    </row>
    <row r="24" spans="2:11" x14ac:dyDescent="0.35">
      <c r="B24" s="238"/>
      <c r="C24" s="307"/>
      <c r="D24" s="316"/>
      <c r="E24" s="316"/>
      <c r="F24" s="316"/>
      <c r="G24" s="316"/>
      <c r="H24" s="316"/>
      <c r="I24" s="316"/>
      <c r="J24" s="316"/>
      <c r="K24" s="316"/>
    </row>
    <row r="25" spans="2:11" x14ac:dyDescent="0.35">
      <c r="B25" s="238"/>
      <c r="C25" s="307"/>
      <c r="D25" s="316"/>
      <c r="E25" s="316"/>
      <c r="F25" s="316"/>
      <c r="G25" s="316"/>
      <c r="H25" s="316"/>
      <c r="I25" s="316"/>
      <c r="J25" s="316"/>
      <c r="K25" s="316"/>
    </row>
    <row r="26" spans="2:11" x14ac:dyDescent="0.35">
      <c r="B26" s="238"/>
      <c r="C26" s="307"/>
      <c r="D26" s="316"/>
      <c r="E26" s="316"/>
      <c r="F26" s="316"/>
      <c r="G26" s="316"/>
      <c r="H26" s="316"/>
      <c r="I26" s="316"/>
      <c r="J26" s="316"/>
      <c r="K26" s="316"/>
    </row>
    <row r="27" spans="2:11" x14ac:dyDescent="0.35">
      <c r="B27" s="238"/>
      <c r="C27" s="307"/>
      <c r="D27" s="316"/>
      <c r="E27" s="316"/>
      <c r="F27" s="316"/>
      <c r="G27" s="316"/>
      <c r="H27" s="316"/>
      <c r="I27" s="316"/>
      <c r="J27" s="316"/>
      <c r="K27" s="316"/>
    </row>
    <row r="28" spans="2:11" x14ac:dyDescent="0.35">
      <c r="B28" s="238"/>
      <c r="C28" s="307"/>
      <c r="D28" s="316"/>
      <c r="E28" s="316"/>
      <c r="F28" s="316"/>
      <c r="G28" s="316"/>
      <c r="H28" s="316"/>
      <c r="I28" s="316"/>
      <c r="J28" s="316"/>
      <c r="K28" s="316"/>
    </row>
    <row r="29" spans="2:11" x14ac:dyDescent="0.35">
      <c r="B29" s="238"/>
      <c r="C29" s="307"/>
      <c r="D29" s="316"/>
      <c r="E29" s="316"/>
      <c r="F29" s="316"/>
      <c r="G29" s="316"/>
      <c r="H29" s="316"/>
      <c r="I29" s="316"/>
      <c r="J29" s="316"/>
      <c r="K29" s="316"/>
    </row>
    <row r="30" spans="2:11" x14ac:dyDescent="0.35">
      <c r="B30" s="238"/>
      <c r="C30" s="307"/>
      <c r="D30" s="316"/>
      <c r="E30" s="316"/>
      <c r="F30" s="316"/>
      <c r="G30" s="316"/>
      <c r="H30" s="316"/>
      <c r="I30" s="316"/>
      <c r="J30" s="316"/>
      <c r="K30" s="316"/>
    </row>
    <row r="31" spans="2:11" x14ac:dyDescent="0.35">
      <c r="B31" s="238"/>
      <c r="C31" s="307"/>
      <c r="D31" s="316"/>
      <c r="E31" s="316"/>
      <c r="F31" s="316"/>
      <c r="G31" s="316"/>
      <c r="H31" s="316"/>
      <c r="I31" s="316"/>
      <c r="J31" s="316"/>
      <c r="K31" s="316"/>
    </row>
    <row r="32" spans="2:11" x14ac:dyDescent="0.35">
      <c r="B32" s="238"/>
      <c r="C32" s="79"/>
      <c r="D32" s="316"/>
      <c r="E32" s="316"/>
      <c r="F32" s="316"/>
      <c r="G32" s="316"/>
      <c r="H32" s="316"/>
      <c r="I32" s="316"/>
      <c r="J32" s="316"/>
      <c r="K32" s="316"/>
    </row>
    <row r="33" spans="2:11" x14ac:dyDescent="0.35">
      <c r="B33" s="239"/>
      <c r="C33" s="316"/>
      <c r="D33" s="316"/>
      <c r="E33" s="316"/>
      <c r="F33" s="316"/>
      <c r="G33" s="316"/>
      <c r="H33" s="316"/>
      <c r="I33" s="316"/>
      <c r="J33" s="316"/>
      <c r="K33" s="316"/>
    </row>
  </sheetData>
  <sortState xmlns:xlrd2="http://schemas.microsoft.com/office/spreadsheetml/2017/richdata2" ref="B6:J9">
    <sortCondition descending="1" ref="I6:I9"/>
  </sortState>
  <mergeCells count="16">
    <mergeCell ref="B2:H2"/>
    <mergeCell ref="I2:P2"/>
    <mergeCell ref="B4:K4"/>
    <mergeCell ref="B22:C22"/>
    <mergeCell ref="D20:E20"/>
    <mergeCell ref="G20:I20"/>
    <mergeCell ref="C12:K12"/>
    <mergeCell ref="B19:K19"/>
    <mergeCell ref="D14:E14"/>
    <mergeCell ref="G14:I14"/>
    <mergeCell ref="B15:K15"/>
    <mergeCell ref="D16:E16"/>
    <mergeCell ref="G16:I16"/>
    <mergeCell ref="B17:K17"/>
    <mergeCell ref="D18:E18"/>
    <mergeCell ref="G18:I18"/>
  </mergeCells>
  <pageMargins left="0.25" right="0.25" top="0.75" bottom="0.75" header="0.3" footer="0.3"/>
  <pageSetup paperSize="9" scale="98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Sport_Mens</vt:lpstr>
      <vt:lpstr>Sport_L25m</vt:lpstr>
      <vt:lpstr>Std_pistol</vt:lpstr>
      <vt:lpstr>AP_Men</vt:lpstr>
      <vt:lpstr>Air_Ladies</vt:lpstr>
      <vt:lpstr>Air_Juniors</vt:lpstr>
      <vt:lpstr>Rapid_Fire</vt:lpstr>
      <vt:lpstr>Mil_Rapid_22</vt:lpstr>
      <vt:lpstr>50_Yards_Men</vt:lpstr>
      <vt:lpstr>50_Yards_Ladies</vt:lpstr>
      <vt:lpstr>Free_Pistol</vt:lpstr>
      <vt:lpstr>Centrefire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2017-10-28T05:50:31Z</cp:lastPrinted>
  <dcterms:created xsi:type="dcterms:W3CDTF">2006-09-16T00:00:00Z</dcterms:created>
  <dcterms:modified xsi:type="dcterms:W3CDTF">2022-07-16T07:48:00Z</dcterms:modified>
</cp:coreProperties>
</file>